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036" firstSheet="4" activeTab="8"/>
  </bookViews>
  <sheets>
    <sheet name="IP_ceny opatření_HAVŘICE" sheetId="11" r:id="rId1"/>
    <sheet name="IP_přehled opatření_HAVŘICE" sheetId="28" r:id="rId2"/>
    <sheet name="IP_ceny optření Uh. Brod" sheetId="29" r:id="rId3"/>
    <sheet name="IP_přehled opatření Uh. Brod" sheetId="30" r:id="rId4"/>
    <sheet name="IP_ceny opatření Újezdec" sheetId="31" r:id="rId5"/>
    <sheet name="IP_přehled opatření Újezdec" sheetId="32" r:id="rId6"/>
    <sheet name="VRN" sheetId="34" r:id="rId7"/>
    <sheet name="IP SOUHRN" sheetId="33" r:id="rId8"/>
    <sheet name="Propočet v letech 2019 - 2023" sheetId="35" r:id="rId9"/>
  </sheets>
  <externalReferences>
    <externalReference r:id="rId10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E51" i="31" l="1"/>
  <c r="D28" i="34"/>
  <c r="G13" i="35" s="1"/>
  <c r="E107" i="31"/>
  <c r="E72" i="31"/>
  <c r="E51" i="29"/>
  <c r="D17" i="30" l="1"/>
  <c r="D70" i="30"/>
  <c r="E117" i="29"/>
  <c r="E107" i="29"/>
  <c r="E89" i="29"/>
  <c r="E72" i="29"/>
  <c r="K82" i="30" s="1"/>
  <c r="E26" i="30"/>
  <c r="E20" i="29"/>
  <c r="E117" i="11"/>
  <c r="E107" i="11"/>
  <c r="E89" i="11"/>
  <c r="E72" i="11"/>
  <c r="E51" i="11"/>
  <c r="E20" i="11"/>
  <c r="E117" i="31"/>
  <c r="F117" i="31" s="1"/>
  <c r="K22" i="32"/>
  <c r="E20" i="31"/>
  <c r="E5" i="32" s="1"/>
  <c r="R23" i="32"/>
  <c r="P23" i="32"/>
  <c r="D22" i="32"/>
  <c r="D19" i="32"/>
  <c r="H16" i="32"/>
  <c r="D16" i="32"/>
  <c r="D12" i="32"/>
  <c r="D8" i="32"/>
  <c r="H5" i="32"/>
  <c r="D5" i="32"/>
  <c r="F122" i="31"/>
  <c r="F107" i="31"/>
  <c r="E89" i="31"/>
  <c r="E22" i="32" l="1"/>
  <c r="N8" i="32"/>
  <c r="N22" i="32"/>
  <c r="N16" i="32"/>
  <c r="N19" i="32"/>
  <c r="N5" i="32"/>
  <c r="M5" i="32"/>
  <c r="M16" i="32"/>
  <c r="L22" i="32"/>
  <c r="L19" i="32"/>
  <c r="L16" i="32"/>
  <c r="L8" i="32"/>
  <c r="L5" i="32"/>
  <c r="L12" i="32"/>
  <c r="E12" i="32"/>
  <c r="E16" i="32"/>
  <c r="E8" i="32"/>
  <c r="E17" i="30"/>
  <c r="I16" i="32"/>
  <c r="I5" i="32"/>
  <c r="K5" i="30"/>
  <c r="K51" i="30"/>
  <c r="K8" i="32"/>
  <c r="E70" i="30"/>
  <c r="K9" i="30"/>
  <c r="K20" i="30"/>
  <c r="K41" i="30"/>
  <c r="K55" i="30"/>
  <c r="K67" i="30"/>
  <c r="K91" i="30"/>
  <c r="K17" i="30"/>
  <c r="K88" i="30"/>
  <c r="K19" i="32"/>
  <c r="E64" i="30"/>
  <c r="K12" i="30"/>
  <c r="K23" i="30"/>
  <c r="K47" i="30"/>
  <c r="K59" i="30"/>
  <c r="K70" i="30"/>
  <c r="K5" i="32"/>
  <c r="K38" i="30"/>
  <c r="K64" i="30"/>
  <c r="K14" i="30"/>
  <c r="K35" i="30"/>
  <c r="K49" i="30"/>
  <c r="K62" i="30"/>
  <c r="M25" i="32" l="1"/>
  <c r="O22" i="32"/>
  <c r="Q22" i="32" s="1"/>
  <c r="O5" i="32"/>
  <c r="S5" i="32" s="1"/>
  <c r="O12" i="32"/>
  <c r="Q12" i="32" s="1"/>
  <c r="O16" i="32"/>
  <c r="S16" i="32" s="1"/>
  <c r="E19" i="32"/>
  <c r="O19" i="32" s="1"/>
  <c r="Q19" i="32" s="1"/>
  <c r="O8" i="32"/>
  <c r="Q8" i="32" s="1"/>
  <c r="N23" i="32"/>
  <c r="L25" i="32"/>
  <c r="B29" i="33" s="1"/>
  <c r="C8" i="35" s="1"/>
  <c r="D8" i="35" s="1"/>
  <c r="E8" i="35" s="1"/>
  <c r="O27" i="32" l="1"/>
  <c r="B34" i="33"/>
  <c r="C12" i="35" s="1"/>
  <c r="D12" i="35" s="1"/>
  <c r="E12" i="35" s="1"/>
  <c r="B12" i="33"/>
  <c r="N24" i="32" l="1"/>
  <c r="B13" i="33" s="1"/>
  <c r="O28" i="32"/>
  <c r="O29" i="32" s="1"/>
  <c r="R98" i="30"/>
  <c r="P98" i="30"/>
  <c r="D96" i="30"/>
  <c r="D94" i="30"/>
  <c r="H91" i="30"/>
  <c r="D91" i="30"/>
  <c r="H88" i="30"/>
  <c r="D88" i="30"/>
  <c r="H85" i="30"/>
  <c r="D85" i="30"/>
  <c r="H82" i="30"/>
  <c r="D82" i="30"/>
  <c r="H79" i="30"/>
  <c r="D79" i="30"/>
  <c r="D76" i="30"/>
  <c r="D73" i="30"/>
  <c r="D67" i="30"/>
  <c r="C62" i="30"/>
  <c r="C61" i="30"/>
  <c r="D62" i="30" s="1"/>
  <c r="D59" i="30"/>
  <c r="D55" i="30"/>
  <c r="H51" i="30"/>
  <c r="D51" i="30"/>
  <c r="D49" i="30"/>
  <c r="H47" i="30"/>
  <c r="D47" i="30"/>
  <c r="H44" i="30"/>
  <c r="D44" i="30"/>
  <c r="H41" i="30"/>
  <c r="D41" i="30"/>
  <c r="H38" i="30"/>
  <c r="D38" i="30"/>
  <c r="H35" i="30"/>
  <c r="D35" i="30"/>
  <c r="H32" i="30"/>
  <c r="H29" i="30"/>
  <c r="D23" i="30"/>
  <c r="D20" i="30"/>
  <c r="D14" i="30"/>
  <c r="E14" i="30" s="1"/>
  <c r="D12" i="30"/>
  <c r="D9" i="30"/>
  <c r="D5" i="30"/>
  <c r="E5" i="30" s="1"/>
  <c r="F122" i="29"/>
  <c r="F117" i="29"/>
  <c r="F107" i="29"/>
  <c r="L26" i="30" s="1"/>
  <c r="B8" i="35" l="1"/>
  <c r="G8" i="35" s="1"/>
  <c r="L64" i="30"/>
  <c r="L17" i="30"/>
  <c r="L70" i="30"/>
  <c r="E20" i="30"/>
  <c r="L20" i="30"/>
  <c r="I38" i="30"/>
  <c r="M38" i="30"/>
  <c r="E51" i="30"/>
  <c r="L51" i="30"/>
  <c r="E73" i="30"/>
  <c r="L73" i="30"/>
  <c r="L82" i="30"/>
  <c r="E82" i="30"/>
  <c r="E88" i="30"/>
  <c r="L88" i="30"/>
  <c r="L94" i="30"/>
  <c r="E94" i="30"/>
  <c r="E23" i="30"/>
  <c r="L23" i="30"/>
  <c r="L35" i="30"/>
  <c r="E35" i="30"/>
  <c r="E41" i="30"/>
  <c r="L41" i="30"/>
  <c r="L47" i="30"/>
  <c r="E47" i="30"/>
  <c r="I51" i="30"/>
  <c r="M51" i="30"/>
  <c r="E76" i="30"/>
  <c r="L76" i="30"/>
  <c r="I82" i="30"/>
  <c r="M82" i="30"/>
  <c r="I88" i="30"/>
  <c r="M88" i="30"/>
  <c r="E96" i="30"/>
  <c r="L96" i="30"/>
  <c r="I32" i="30"/>
  <c r="M32" i="30"/>
  <c r="I44" i="30"/>
  <c r="M44" i="30"/>
  <c r="N23" i="30"/>
  <c r="N82" i="30"/>
  <c r="N59" i="30"/>
  <c r="N47" i="30"/>
  <c r="N20" i="30"/>
  <c r="N9" i="30"/>
  <c r="N67" i="30"/>
  <c r="N70" i="30"/>
  <c r="N55" i="30"/>
  <c r="N41" i="30"/>
  <c r="N17" i="30"/>
  <c r="O17" i="30" s="1"/>
  <c r="Q17" i="30" s="1"/>
  <c r="N5" i="30"/>
  <c r="N91" i="30"/>
  <c r="N64" i="30"/>
  <c r="N51" i="30"/>
  <c r="N38" i="30"/>
  <c r="N14" i="30"/>
  <c r="N88" i="30"/>
  <c r="N62" i="30"/>
  <c r="N49" i="30"/>
  <c r="N35" i="30"/>
  <c r="N12" i="30"/>
  <c r="E12" i="30"/>
  <c r="L12" i="30"/>
  <c r="I29" i="30"/>
  <c r="M29" i="30"/>
  <c r="M35" i="30"/>
  <c r="I35" i="30"/>
  <c r="I41" i="30"/>
  <c r="M41" i="30"/>
  <c r="M47" i="30"/>
  <c r="I47" i="30"/>
  <c r="E55" i="30"/>
  <c r="L55" i="30"/>
  <c r="E67" i="30"/>
  <c r="L67" i="30"/>
  <c r="L79" i="30"/>
  <c r="E79" i="30"/>
  <c r="E85" i="30"/>
  <c r="L85" i="30"/>
  <c r="L91" i="30"/>
  <c r="E91" i="30"/>
  <c r="L9" i="30"/>
  <c r="E9" i="30"/>
  <c r="L62" i="30"/>
  <c r="E62" i="30"/>
  <c r="L5" i="30"/>
  <c r="L14" i="30"/>
  <c r="L38" i="30"/>
  <c r="E38" i="30"/>
  <c r="E44" i="30"/>
  <c r="L44" i="30"/>
  <c r="L49" i="30"/>
  <c r="E49" i="30"/>
  <c r="L59" i="30"/>
  <c r="E59" i="30"/>
  <c r="I79" i="30"/>
  <c r="M79" i="30"/>
  <c r="M85" i="30"/>
  <c r="I85" i="30"/>
  <c r="I91" i="30"/>
  <c r="M91" i="30"/>
  <c r="O26" i="30"/>
  <c r="Q26" i="30" s="1"/>
  <c r="O59" i="30" l="1"/>
  <c r="O94" i="30"/>
  <c r="Q94" i="30" s="1"/>
  <c r="O67" i="30"/>
  <c r="Q67" i="30" s="1"/>
  <c r="O76" i="30"/>
  <c r="Q76" i="30" s="1"/>
  <c r="O96" i="30"/>
  <c r="Q96" i="30" s="1"/>
  <c r="O49" i="30"/>
  <c r="Q49" i="30" s="1"/>
  <c r="O64" i="30"/>
  <c r="Q64" i="30" s="1"/>
  <c r="O70" i="30"/>
  <c r="Q70" i="30" s="1"/>
  <c r="O12" i="30"/>
  <c r="Q12" i="30" s="1"/>
  <c r="O32" i="30"/>
  <c r="S32" i="30" s="1"/>
  <c r="O9" i="30"/>
  <c r="Q9" i="30" s="1"/>
  <c r="O14" i="30"/>
  <c r="Q14" i="30" s="1"/>
  <c r="O55" i="30"/>
  <c r="O20" i="30"/>
  <c r="Q20" i="30" s="1"/>
  <c r="O41" i="30"/>
  <c r="S41" i="30" s="1"/>
  <c r="O91" i="30"/>
  <c r="S91" i="30" s="1"/>
  <c r="O79" i="30"/>
  <c r="S79" i="30" s="1"/>
  <c r="O47" i="30"/>
  <c r="S47" i="30" s="1"/>
  <c r="O82" i="30"/>
  <c r="S82" i="30" s="1"/>
  <c r="O23" i="30"/>
  <c r="Q23" i="30" s="1"/>
  <c r="O73" i="30"/>
  <c r="Q73" i="30" s="1"/>
  <c r="O35" i="30"/>
  <c r="S35" i="30" s="1"/>
  <c r="O51" i="30"/>
  <c r="S51" i="30" s="1"/>
  <c r="M100" i="30"/>
  <c r="O29" i="30"/>
  <c r="S29" i="30" s="1"/>
  <c r="N98" i="30"/>
  <c r="O62" i="30"/>
  <c r="Q62" i="30" s="1"/>
  <c r="L100" i="30"/>
  <c r="O5" i="30"/>
  <c r="O38" i="30"/>
  <c r="S38" i="30" s="1"/>
  <c r="O44" i="30"/>
  <c r="S44" i="30" s="1"/>
  <c r="O88" i="30"/>
  <c r="S88" i="30" s="1"/>
  <c r="O85" i="30"/>
  <c r="S85" i="30" s="1"/>
  <c r="B28" i="33" l="1"/>
  <c r="Q55" i="30"/>
  <c r="D7" i="35"/>
  <c r="E7" i="35" s="1"/>
  <c r="F7" i="35" s="1"/>
  <c r="F5" i="35" s="1"/>
  <c r="B8" i="33"/>
  <c r="B33" i="33"/>
  <c r="D11" i="35" s="1"/>
  <c r="Q5" i="30"/>
  <c r="O102" i="30"/>
  <c r="E11" i="35" l="1"/>
  <c r="F11" i="35" s="1"/>
  <c r="F9" i="35" s="1"/>
  <c r="F20" i="35" s="1"/>
  <c r="G11" i="35"/>
  <c r="F19" i="35"/>
  <c r="O103" i="30"/>
  <c r="O104" i="30" s="1"/>
  <c r="N99" i="30"/>
  <c r="B9" i="33" s="1"/>
  <c r="C7" i="35" l="1"/>
  <c r="G7" i="35" s="1"/>
  <c r="F4" i="35"/>
  <c r="F18" i="35" s="1"/>
  <c r="D26" i="28"/>
  <c r="K26" i="28"/>
  <c r="E26" i="28" l="1"/>
  <c r="D8" i="28" l="1"/>
  <c r="P39" i="28"/>
  <c r="R39" i="28"/>
  <c r="K30" i="28" l="1"/>
  <c r="D30" i="28"/>
  <c r="H14" i="28"/>
  <c r="I14" i="28" s="1"/>
  <c r="D14" i="28"/>
  <c r="E14" i="28" s="1"/>
  <c r="H5" i="28"/>
  <c r="I5" i="28" s="1"/>
  <c r="D5" i="28"/>
  <c r="E5" i="28" s="1"/>
  <c r="K34" i="28"/>
  <c r="D34" i="28"/>
  <c r="E34" i="28" s="1"/>
  <c r="K22" i="28"/>
  <c r="H22" i="28"/>
  <c r="I22" i="28" s="1"/>
  <c r="K37" i="28"/>
  <c r="D37" i="28"/>
  <c r="E37" i="28" s="1"/>
  <c r="K19" i="28"/>
  <c r="D19" i="28"/>
  <c r="E19" i="28" s="1"/>
  <c r="K16" i="28"/>
  <c r="D16" i="28"/>
  <c r="E16" i="28" s="1"/>
  <c r="K8" i="28"/>
  <c r="E30" i="28" l="1"/>
  <c r="E8" i="28"/>
  <c r="F122" i="11"/>
  <c r="N30" i="28" l="1"/>
  <c r="N26" i="28"/>
  <c r="N11" i="28"/>
  <c r="N22" i="28"/>
  <c r="N37" i="28"/>
  <c r="N19" i="28"/>
  <c r="N8" i="28"/>
  <c r="N34" i="28"/>
  <c r="N16" i="28"/>
  <c r="F117" i="11"/>
  <c r="M14" i="28" s="1"/>
  <c r="F107" i="11"/>
  <c r="K11" i="28"/>
  <c r="D11" i="28"/>
  <c r="L30" i="28" l="1"/>
  <c r="O30" i="28" s="1"/>
  <c r="Q30" i="28" s="1"/>
  <c r="L26" i="28"/>
  <c r="O26" i="28" s="1"/>
  <c r="Q26" i="28" s="1"/>
  <c r="N39" i="28"/>
  <c r="L34" i="28"/>
  <c r="O34" i="28" s="1"/>
  <c r="Q34" i="28" s="1"/>
  <c r="L5" i="28"/>
  <c r="L14" i="28"/>
  <c r="O14" i="28" s="1"/>
  <c r="S14" i="28" s="1"/>
  <c r="L37" i="28"/>
  <c r="O37" i="28" s="1"/>
  <c r="Q37" i="28" s="1"/>
  <c r="L19" i="28"/>
  <c r="O19" i="28" s="1"/>
  <c r="Q19" i="28" s="1"/>
  <c r="M5" i="28"/>
  <c r="M22" i="28"/>
  <c r="O22" i="28" s="1"/>
  <c r="S22" i="28" s="1"/>
  <c r="L11" i="28"/>
  <c r="L16" i="28"/>
  <c r="O16" i="28" s="1"/>
  <c r="Q16" i="28" s="1"/>
  <c r="L8" i="28"/>
  <c r="O8" i="28" s="1"/>
  <c r="Q8" i="28" s="1"/>
  <c r="E11" i="28"/>
  <c r="B32" i="33" l="1"/>
  <c r="B4" i="33"/>
  <c r="B15" i="33" s="1"/>
  <c r="L41" i="28"/>
  <c r="M41" i="28"/>
  <c r="O5" i="28"/>
  <c r="O11" i="28"/>
  <c r="Q11" i="28" s="1"/>
  <c r="S5" i="28" l="1"/>
  <c r="O43" i="28"/>
  <c r="B35" i="33"/>
  <c r="C10" i="35"/>
  <c r="B27" i="33"/>
  <c r="C6" i="35" s="1"/>
  <c r="B16" i="33"/>
  <c r="B17" i="33" s="1"/>
  <c r="D10" i="35" l="1"/>
  <c r="C9" i="35"/>
  <c r="C20" i="35" s="1"/>
  <c r="B30" i="33"/>
  <c r="N40" i="28"/>
  <c r="B5" i="33" s="1"/>
  <c r="B6" i="35" s="1"/>
  <c r="O44" i="28"/>
  <c r="O45" i="28" s="1"/>
  <c r="B40" i="33"/>
  <c r="D9" i="35" l="1"/>
  <c r="D20" i="35" s="1"/>
  <c r="E10" i="35"/>
  <c r="D6" i="35"/>
  <c r="C5" i="35"/>
  <c r="B19" i="33"/>
  <c r="B20" i="33" s="1"/>
  <c r="B21" i="33" s="1"/>
  <c r="B23" i="33" s="1"/>
  <c r="G12" i="35" l="1"/>
  <c r="G10" i="35"/>
  <c r="E6" i="35"/>
  <c r="E5" i="35" s="1"/>
  <c r="D5" i="35"/>
  <c r="B5" i="35"/>
  <c r="G9" i="35" l="1"/>
  <c r="E9" i="35"/>
  <c r="E20" i="35" s="1"/>
  <c r="G20" i="35" s="1"/>
  <c r="D19" i="35"/>
  <c r="D4" i="35"/>
  <c r="D18" i="35" s="1"/>
  <c r="E19" i="35"/>
  <c r="E4" i="35"/>
  <c r="G6" i="35"/>
  <c r="G5" i="35" l="1"/>
  <c r="B14" i="35" s="1"/>
  <c r="E18" i="35"/>
  <c r="G14" i="35" l="1"/>
  <c r="C15" i="35"/>
  <c r="B16" i="35"/>
  <c r="G16" i="35" s="1"/>
  <c r="G15" i="35" l="1"/>
  <c r="C13" i="35"/>
  <c r="B13" i="35"/>
  <c r="B4" i="35" s="1"/>
  <c r="B18" i="35" l="1"/>
  <c r="C19" i="35"/>
  <c r="C4" i="35"/>
  <c r="C18" i="35" s="1"/>
  <c r="G4" i="35" l="1"/>
  <c r="B19" i="35"/>
  <c r="G19" i="35" s="1"/>
  <c r="G18" i="35"/>
</calcChain>
</file>

<file path=xl/sharedStrings.xml><?xml version="1.0" encoding="utf-8"?>
<sst xmlns="http://schemas.openxmlformats.org/spreadsheetml/2006/main" count="1021" uniqueCount="282">
  <si>
    <t>-</t>
  </si>
  <si>
    <t>č. práce</t>
  </si>
  <si>
    <t>název</t>
  </si>
  <si>
    <t>2</t>
  </si>
  <si>
    <t>poř.č.</t>
  </si>
  <si>
    <t>práce</t>
  </si>
  <si>
    <t>998 23-1311</t>
  </si>
  <si>
    <t>184 91-1421</t>
  </si>
  <si>
    <t>mulčování rostlin tl. do 100 mm</t>
  </si>
  <si>
    <t>hnojení tabletovým hnojivem (3ks/1strom)</t>
  </si>
  <si>
    <t>číslo</t>
  </si>
  <si>
    <t>DPH (21%) :</t>
  </si>
  <si>
    <t>183 10-1115</t>
  </si>
  <si>
    <t>hloubení jam pro stromy bez výměny půdy (0,125 m3-0,4m3), vč. naložení, odvozu přebyteč.výkopků do 20 km a složení</t>
  </si>
  <si>
    <t>184 20-1112</t>
  </si>
  <si>
    <t>přesun hmot pro sadovnické úpravy do 5000 m vodorovně (0,05t/ks)</t>
  </si>
  <si>
    <t>vytyčení výsadeb</t>
  </si>
  <si>
    <t>štěpka (10 cm výška)</t>
  </si>
  <si>
    <t>tabletové hnojivo 3ks/strom</t>
  </si>
  <si>
    <t>výchovný řez</t>
  </si>
  <si>
    <t>plošná úprava terénu - nerovnosti 10-30 cm</t>
  </si>
  <si>
    <t>zavláčení</t>
  </si>
  <si>
    <t>zálivka, vč.dovozu a ceny vody</t>
  </si>
  <si>
    <t>1.seč se sběrem a likvidace posečené hmoty</t>
  </si>
  <si>
    <t>cena / 1 ha trávníku</t>
  </si>
  <si>
    <t>5</t>
  </si>
  <si>
    <t>184 21-5412</t>
  </si>
  <si>
    <t>práce / 1 ks keř</t>
  </si>
  <si>
    <t>pomocný materiál / 1 ks keř</t>
  </si>
  <si>
    <t>sazenice / 1 ks keř</t>
  </si>
  <si>
    <t>184 10-2111</t>
  </si>
  <si>
    <t>výsadba dřevin s balem v rovině bal  0,1-0,2 m se zalitím</t>
  </si>
  <si>
    <t>cena / 1 ks keř</t>
  </si>
  <si>
    <t>práce + materiál / 1 ha trávníku</t>
  </si>
  <si>
    <t>vyžínání porostu, odplevelování</t>
  </si>
  <si>
    <t>kontrola, doplnění nebo odstranění kotvících a ochranných prvků, vč.materiálu</t>
  </si>
  <si>
    <t>hnojení, vč.ceny hnojiva</t>
  </si>
  <si>
    <t>doplnění mulče, vč.ceny mulče</t>
  </si>
  <si>
    <t>ochrana proti chorobám, vč. ceny materiálu</t>
  </si>
  <si>
    <t>mulčování rostlin tl. do 100 mm, 1m2</t>
  </si>
  <si>
    <t>ZALOŽENÍ TRÁVNÍKU</t>
  </si>
  <si>
    <t xml:space="preserve">osetí, vč.ceny osiva, travní semeno: RSM 8.1 - Druhově bohaté extenzivní travní porosty (20 g/m2) </t>
  </si>
  <si>
    <t>zaválcování</t>
  </si>
  <si>
    <t>rozrušení terénu (orba, vláčení, válení)</t>
  </si>
  <si>
    <t>IP2</t>
  </si>
  <si>
    <t>IP3</t>
  </si>
  <si>
    <t>IP4</t>
  </si>
  <si>
    <t>IP6</t>
  </si>
  <si>
    <t>IP7</t>
  </si>
  <si>
    <t>IP8</t>
  </si>
  <si>
    <t>IP9</t>
  </si>
  <si>
    <t>IP12</t>
  </si>
  <si>
    <t>IP13</t>
  </si>
  <si>
    <t>IP14</t>
  </si>
  <si>
    <t>IP15</t>
  </si>
  <si>
    <t>označení IP</t>
  </si>
  <si>
    <t>stromy :</t>
  </si>
  <si>
    <t>celkem IP bez DPH :</t>
  </si>
  <si>
    <t>CENY OPATŘENÍ :</t>
  </si>
  <si>
    <t>cena/strom</t>
  </si>
  <si>
    <t>cena / 1 ks soliterní strom</t>
  </si>
  <si>
    <t>výsadba dřevin prostokořenných se zalitím</t>
  </si>
  <si>
    <t>zhotovení závlahové mísy o prům.  přes 0,5 m do 1m</t>
  </si>
  <si>
    <t>184 21-5133</t>
  </si>
  <si>
    <t xml:space="preserve">kotvení dřevin 3 kůly, 2-3m </t>
  </si>
  <si>
    <t>instalace ochrany pletivem</t>
  </si>
  <si>
    <t>řez při výsadbě</t>
  </si>
  <si>
    <t>185 85-1121</t>
  </si>
  <si>
    <t>dovoz vody pro zálivku do 1000 m (1x 0,03m3/ks), vč. ceny vody</t>
  </si>
  <si>
    <t>pomocný materiál / 1 ks soliterní strom</t>
  </si>
  <si>
    <t>úvazky (2,5m/ovocný strom)</t>
  </si>
  <si>
    <t>pletivo pozinkované,prům.drátů min.2,5 mm, výška pletiva 1,6 m - individuální  ochrana dřevin (1,75 bm/ks), hřebíky a skoby k uchycení kůlů a pletiva</t>
  </si>
  <si>
    <t>sazenice / 1 ks soliterní strom</t>
  </si>
  <si>
    <t>práce / 1 ks ovocný strom</t>
  </si>
  <si>
    <t>cena / 1 ks ovocný strom</t>
  </si>
  <si>
    <t>výchovný řez ovocných stromů při výsadbě</t>
  </si>
  <si>
    <t>pomocný materiál / 1 ks ovocný strom</t>
  </si>
  <si>
    <t>kůly (frézovaný, prům. 10 cm, 2,7m, spodní část impregnovaná), ovocný strom/3 ks</t>
  </si>
  <si>
    <t>sazenice / 1 ks ovocný strom</t>
  </si>
  <si>
    <t>ovocný vysokokmen rozvětvený</t>
  </si>
  <si>
    <t xml:space="preserve">*  VÝSADBA KEŘŮ </t>
  </si>
  <si>
    <t>cena/keř</t>
  </si>
  <si>
    <t>183 10-1113</t>
  </si>
  <si>
    <t>hloubení jam bez výměny půdy do 0,05m3, vč. naložení, odvozu přebyteč.výkopků do 20 km a složení</t>
  </si>
  <si>
    <t>hnojení tabletovým hnojivem (1ks/1strom)</t>
  </si>
  <si>
    <t>dovoz vody pro zálivku do 1000 m (1x 0,01m3/ks), vč. ceny vody</t>
  </si>
  <si>
    <t>tabletové hnojivo 1ks/keř</t>
  </si>
  <si>
    <t>listnatý keř s balem - kontejnerovaný, vel. 40-60cm</t>
  </si>
  <si>
    <t>*  ROZVOJOVÁ PÉČE</t>
  </si>
  <si>
    <t>práce + materiál / ks / rok</t>
  </si>
  <si>
    <t>cena /strom / rok</t>
  </si>
  <si>
    <t>zálivka vč.dopravy a ceny vody - 6 x ročně 0,03m3</t>
  </si>
  <si>
    <t>jednotlivé soliterní keře</t>
  </si>
  <si>
    <t>cena /keř / rok</t>
  </si>
  <si>
    <t>zálivka vč.dopravy a ceny vody - 6 x ročně 0,01m3</t>
  </si>
  <si>
    <t>založení trávníku(ha):</t>
  </si>
  <si>
    <t>cena trávníku celkem:</t>
  </si>
  <si>
    <t>stromy počet ks:</t>
  </si>
  <si>
    <t>keře počet ks:</t>
  </si>
  <si>
    <t>keře:</t>
  </si>
  <si>
    <t>keře ks celkem:</t>
  </si>
  <si>
    <t>keře cena celkem:</t>
  </si>
  <si>
    <t>stromy ks celkem:</t>
  </si>
  <si>
    <t>stromy cena celkem:</t>
  </si>
  <si>
    <t>cena IP/100bm</t>
  </si>
  <si>
    <t>délka IP(bm)</t>
  </si>
  <si>
    <t>CENA CELKEM IP HAVŘICE bez dph :</t>
  </si>
  <si>
    <t>CENA CELKEM IP HAVŘICE vč. dph :</t>
  </si>
  <si>
    <t>práce / 1 ks strom neovocný</t>
  </si>
  <si>
    <t>184 81-3134</t>
  </si>
  <si>
    <t>ochrana dřevin před okusem zvěří, nátěrem, listn., rovina</t>
  </si>
  <si>
    <t>nátěr proti okusu zvěří</t>
  </si>
  <si>
    <t>kůly (frézovaný, prům. 8 cm, 2,7m, spodní část impregnovaná), strom/3 ks</t>
  </si>
  <si>
    <t>soliterní strom prostokořenný, ok 6/8</t>
  </si>
  <si>
    <t xml:space="preserve">VÝSADBA NEOVOCNÝCH STROMŮ : </t>
  </si>
  <si>
    <t xml:space="preserve">VÝSADBA OVOCNÝCH STROMŮ : </t>
  </si>
  <si>
    <t>pletivo pozinkované,prům.drátů min.2,5 mm, výška pletiva 1,8 m - individuální  ochrana dřevin (1,75 bm/ks), hřebíky a skoby k uchycení kůlů a pletiva</t>
  </si>
  <si>
    <t>cena /strom / 3roky</t>
  </si>
  <si>
    <t>jednotlivé stromy</t>
  </si>
  <si>
    <r>
      <t xml:space="preserve">rozvojová péče </t>
    </r>
    <r>
      <rPr>
        <b/>
        <sz val="10"/>
        <rFont val="Arial Narrow"/>
        <family val="2"/>
        <charset val="238"/>
      </rPr>
      <t>stromy</t>
    </r>
    <r>
      <rPr>
        <sz val="10"/>
        <rFont val="Arial Narrow"/>
        <family val="2"/>
        <charset val="238"/>
      </rPr>
      <t xml:space="preserve"> cena celkem (3roky)</t>
    </r>
  </si>
  <si>
    <r>
      <t xml:space="preserve">rozvojová péče </t>
    </r>
    <r>
      <rPr>
        <b/>
        <sz val="10"/>
        <rFont val="Arial Narrow"/>
        <family val="2"/>
        <charset val="238"/>
      </rPr>
      <t>keře</t>
    </r>
    <r>
      <rPr>
        <sz val="10"/>
        <rFont val="Arial Narrow"/>
        <family val="2"/>
        <charset val="238"/>
      </rPr>
      <t xml:space="preserve"> cena celkem (3roky)</t>
    </r>
  </si>
  <si>
    <t>třešeň Karešova</t>
  </si>
  <si>
    <t>třešeň Kaštánka</t>
  </si>
  <si>
    <t>cena/ha</t>
  </si>
  <si>
    <t>příčky (prům. 8cm, délka 80cm)</t>
  </si>
  <si>
    <t>příčky (prům. 6cm, délka 80cm)</t>
  </si>
  <si>
    <t>seč trávníku, 2x ročně, vč.likvidace posečené trávy</t>
  </si>
  <si>
    <t>údržba trávníku (ha) - nezpůsobilé výdaje</t>
  </si>
  <si>
    <t>ořešák Mars</t>
  </si>
  <si>
    <t>úvazky (2,5m/strom)</t>
  </si>
  <si>
    <r>
      <t xml:space="preserve">rozvojová péče </t>
    </r>
    <r>
      <rPr>
        <b/>
        <sz val="10"/>
        <color rgb="FFFF0000"/>
        <rFont val="Arial Narrow"/>
        <family val="2"/>
        <charset val="238"/>
      </rPr>
      <t>trávník</t>
    </r>
    <r>
      <rPr>
        <sz val="10"/>
        <color rgb="FFFF0000"/>
        <rFont val="Arial Narrow"/>
        <family val="2"/>
        <charset val="238"/>
      </rPr>
      <t xml:space="preserve"> cena celkem (3roky)</t>
    </r>
  </si>
  <si>
    <t>jabloň Gráfštýnské</t>
  </si>
  <si>
    <t>jabloň Řehtáč soudkovitý</t>
  </si>
  <si>
    <t>hrušeň Solanka</t>
  </si>
  <si>
    <t>slivoň Hamanova</t>
  </si>
  <si>
    <t>slivoň Čačanská lepotica</t>
  </si>
  <si>
    <t>Cornus sanguinea</t>
  </si>
  <si>
    <t>Corylus avellana</t>
  </si>
  <si>
    <t>Ligustrum vulgare</t>
  </si>
  <si>
    <t>plocha IP (ha)</t>
  </si>
  <si>
    <t>cena IP/ha</t>
  </si>
  <si>
    <t>hrušeň Muškatelka šedá</t>
  </si>
  <si>
    <t>mulčování rostlin tl. do 100 mm (2,5m2)</t>
  </si>
  <si>
    <t>štěpka (10 cm výška, 2,5m2)</t>
  </si>
  <si>
    <t>Quercus robur</t>
  </si>
  <si>
    <t>Acer platanoides</t>
  </si>
  <si>
    <t>Sorbus torminalis</t>
  </si>
  <si>
    <t>remíz</t>
  </si>
  <si>
    <t>ovocné stromořadí</t>
  </si>
  <si>
    <t>typ vegetačního prvku</t>
  </si>
  <si>
    <t>jabloň Panenské české</t>
  </si>
  <si>
    <t>ochrana proti chorobám a okusu zvěří, vč. ceny materiálu</t>
  </si>
  <si>
    <t>ořešák Seifersdorfský</t>
  </si>
  <si>
    <t>jabloň Malinové hornokrajské</t>
  </si>
  <si>
    <t>PŘEHLED OPATŘENÍ - kú HAVŘICE :</t>
  </si>
  <si>
    <t>nezpůsobilé výdaje (bez DPH) :</t>
  </si>
  <si>
    <t>způsobilé výdaje (bez dph) :</t>
  </si>
  <si>
    <t>třešeň Burlat</t>
  </si>
  <si>
    <t>jabloň Panenské čské</t>
  </si>
  <si>
    <t>ovocný vysokokmen rozvětvený (slivoně - polokmen)</t>
  </si>
  <si>
    <t>PŘEHLED OPATŘENÍ - kú UHERSKÝ BROD :</t>
  </si>
  <si>
    <t>Sorbus domestica</t>
  </si>
  <si>
    <t>IP1</t>
  </si>
  <si>
    <t>IP3a</t>
  </si>
  <si>
    <t>slivoň Wangenheimova</t>
  </si>
  <si>
    <t>IP5a</t>
  </si>
  <si>
    <t>slivoň Gabrovská</t>
  </si>
  <si>
    <t>IP5b</t>
  </si>
  <si>
    <t>slivoň Stanley</t>
  </si>
  <si>
    <t>IP6a</t>
  </si>
  <si>
    <t>Viburnum opulus</t>
  </si>
  <si>
    <t>IP19</t>
  </si>
  <si>
    <t>Salix fragilis</t>
  </si>
  <si>
    <t>Euonymus europaeus</t>
  </si>
  <si>
    <t>IP28</t>
  </si>
  <si>
    <t>IP29</t>
  </si>
  <si>
    <t>Carpinus betulus</t>
  </si>
  <si>
    <t>Cornus mas</t>
  </si>
  <si>
    <t>IP31</t>
  </si>
  <si>
    <t>Acer campestre</t>
  </si>
  <si>
    <t>IP32</t>
  </si>
  <si>
    <t>Lonicera xylosteum</t>
  </si>
  <si>
    <t>Prunus avium</t>
  </si>
  <si>
    <t>Alnus glutinosa</t>
  </si>
  <si>
    <t>IP33</t>
  </si>
  <si>
    <t>Tilia cordata</t>
  </si>
  <si>
    <t>IP34</t>
  </si>
  <si>
    <t>IP35</t>
  </si>
  <si>
    <t>neovocné stromořadí</t>
  </si>
  <si>
    <t>IP36</t>
  </si>
  <si>
    <t>alej :</t>
  </si>
  <si>
    <t>IP41</t>
  </si>
  <si>
    <t>slivoň domácí velkoplodá</t>
  </si>
  <si>
    <t>IP43</t>
  </si>
  <si>
    <t>IP45</t>
  </si>
  <si>
    <t>IP47</t>
  </si>
  <si>
    <t>jabloň Astrachán červený</t>
  </si>
  <si>
    <t>IP48</t>
  </si>
  <si>
    <t>Prunus padus</t>
  </si>
  <si>
    <t>IP49</t>
  </si>
  <si>
    <t>;</t>
  </si>
  <si>
    <t>IP50</t>
  </si>
  <si>
    <t>IP56</t>
  </si>
  <si>
    <t>IP73</t>
  </si>
  <si>
    <t>IP87</t>
  </si>
  <si>
    <t>IP89</t>
  </si>
  <si>
    <t>IP90</t>
  </si>
  <si>
    <t>Salix alba</t>
  </si>
  <si>
    <t>IP91</t>
  </si>
  <si>
    <t>IP92</t>
  </si>
  <si>
    <t>CENA CELKEM IP  kú UHERSKÝ BROD bez dph :</t>
  </si>
  <si>
    <t>CENA CELKEM IP kú UHERSKÝ BROD vč. dph :</t>
  </si>
  <si>
    <t>PŘEHLED OPATŘENÍ - kú ÚJEZDEC U LUHAČOVIC :</t>
  </si>
  <si>
    <t>hrušeň Boscova lahvice</t>
  </si>
  <si>
    <t>morušovník Trnavská</t>
  </si>
  <si>
    <t>ořešák Seiferdorfský</t>
  </si>
  <si>
    <t>CENA CELKEM IP  kú ÚJEZDEC U LUHAČOVIC bez dph :</t>
  </si>
  <si>
    <t>CENA CELKEM IP kú ÚJEZDEC U LUHAČOVIC vč. dph :</t>
  </si>
  <si>
    <t>IP UHERSKÝ BROD - SOUHRNNÝ PŘEHLED</t>
  </si>
  <si>
    <t>kú HAVŘICE :</t>
  </si>
  <si>
    <t>kú UHERSKÝ BROD :</t>
  </si>
  <si>
    <t>kú ÚJEZDEC U LUHAČOVIC :</t>
  </si>
  <si>
    <t>Celkem nezpůsobilé výdaje (bez DPH) :</t>
  </si>
  <si>
    <t>DPH (21%)</t>
  </si>
  <si>
    <t>Celkem nezpůsobilé výdaje (vč. DPH) :</t>
  </si>
  <si>
    <t>Celkem způsobilé výdaje (bez DPH) :</t>
  </si>
  <si>
    <t>Celkem způsobilé výdaje (vč. DPH) :</t>
  </si>
  <si>
    <t>Celkem výdaje IP (vč. DPH) :</t>
  </si>
  <si>
    <t>ROZVOJOVÁ PÉČE (3 roky) :</t>
  </si>
  <si>
    <t>kú. Havřice - rozvojová péče (3roky) - způsobilé výdaje (bez DPH) :</t>
  </si>
  <si>
    <t>kú. Uherský Brod - rozvojová péče (3roky) - způsobilé výdaje (bez DPH) :</t>
  </si>
  <si>
    <t>kú. Újezdec u Luhačovic - rozvojová péče (3roky) - způsobilé výdaje (bez DPH) :</t>
  </si>
  <si>
    <t>celkem :</t>
  </si>
  <si>
    <t>kú. Havřice - rozvojová péče (3roky) - nezpůsobilé výdaje (bez DPH) :</t>
  </si>
  <si>
    <t>kú. Uherský Brod - rozvojová péče (3roky) - nezpůsobilé výdaje (bez DPH) :</t>
  </si>
  <si>
    <t>kú. Újezdec u Luhačovic - rozvojová péče (3roky) - nezpůsobilé výdaje (bez DPH) :</t>
  </si>
  <si>
    <t>CELKEM VEDLEJŠÍ A OSTATNÍ NÁKLADY</t>
  </si>
  <si>
    <t>VEDLEJŠÍ A OSTATNÍ NÁKLADY</t>
  </si>
  <si>
    <t>soubor</t>
  </si>
  <si>
    <t>soubor/cena</t>
  </si>
  <si>
    <t xml:space="preserve">Vybudování zařízení staveniště 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</si>
  <si>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</si>
  <si>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</si>
  <si>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</si>
  <si>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</si>
  <si>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</si>
  <si>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</si>
  <si>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</si>
  <si>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</si>
  <si>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</si>
  <si>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</si>
  <si>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</si>
  <si>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</si>
  <si>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</si>
  <si>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</si>
  <si>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</si>
  <si>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</si>
  <si>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Ztížené výrobní podmínky související s umístěním stavby</t>
  </si>
  <si>
    <t>Provozní a dopravní omezení</t>
  </si>
  <si>
    <t xml:space="preserve">Kompletační činnost </t>
  </si>
  <si>
    <t>Koordinace stavebních prací generálním dodavatelem stavby.:1</t>
  </si>
  <si>
    <t xml:space="preserve">Geodetické práce ( vytyčení stavby polohopisné ) </t>
  </si>
  <si>
    <t>Vypracování PD skutečného provedení stavby</t>
  </si>
  <si>
    <t>6</t>
  </si>
  <si>
    <t>Etapy realizace</t>
  </si>
  <si>
    <t>rok 2019</t>
  </si>
  <si>
    <t>rok 2020</t>
  </si>
  <si>
    <t>rok 2021</t>
  </si>
  <si>
    <t>rok 2022</t>
  </si>
  <si>
    <t>rok 2023</t>
  </si>
  <si>
    <t>CELKEM</t>
  </si>
  <si>
    <t xml:space="preserve">Finanční plnění realizace </t>
  </si>
  <si>
    <t>- realizace ZV</t>
  </si>
  <si>
    <t>k.ú. Havřice</t>
  </si>
  <si>
    <t>k.ú. Uherský Brod</t>
  </si>
  <si>
    <t>k. ú. Újezdec u Luhačovic</t>
  </si>
  <si>
    <t>- realizace NV</t>
  </si>
  <si>
    <t>- VON</t>
  </si>
  <si>
    <t>Celkové výdaje</t>
  </si>
  <si>
    <t>Způsobilé výdaje</t>
  </si>
  <si>
    <t>Nezpůsobilé výdaje (NV)</t>
  </si>
  <si>
    <t>INTERAKČNÍ PRVKY - finanční propočet - září 2019 - prosinec 2023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</si>
</sst>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0"/>
      <color theme="0" tint="-0.499984740745262"/>
      <name val="Arial CE"/>
      <family val="2"/>
      <charset val="238"/>
    </font>
    <font>
      <sz val="1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2" fillId="0" borderId="0"/>
    <xf numFmtId="0" fontId="1" fillId="0" borderId="0"/>
  </cellStyleXfs>
  <cellXfs count="57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14" xfId="0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164" fontId="7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6" fillId="0" borderId="41" xfId="0" applyFont="1" applyBorder="1"/>
    <xf numFmtId="0" fontId="4" fillId="0" borderId="14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6" fillId="0" borderId="14" xfId="0" applyFont="1" applyBorder="1"/>
    <xf numFmtId="0" fontId="6" fillId="0" borderId="0" xfId="0" applyFont="1"/>
    <xf numFmtId="0" fontId="6" fillId="0" borderId="30" xfId="0" applyFont="1" applyBorder="1"/>
    <xf numFmtId="0" fontId="4" fillId="0" borderId="30" xfId="0" applyFont="1" applyBorder="1"/>
    <xf numFmtId="0" fontId="4" fillId="0" borderId="6" xfId="0" applyFont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vertical="center" wrapText="1"/>
    </xf>
    <xf numFmtId="49" fontId="11" fillId="0" borderId="6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11" fillId="0" borderId="9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9" xfId="1" applyFont="1" applyFill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9" fontId="11" fillId="0" borderId="13" xfId="1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11" fillId="0" borderId="29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49" fontId="4" fillId="0" borderId="39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4" fillId="0" borderId="41" xfId="1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vertical="center" wrapText="1"/>
    </xf>
    <xf numFmtId="49" fontId="11" fillId="0" borderId="3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9" xfId="0" applyFont="1" applyBorder="1" applyAlignment="1">
      <alignment horizontal="left"/>
    </xf>
    <xf numFmtId="0" fontId="6" fillId="0" borderId="40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6" fillId="0" borderId="49" xfId="0" applyFont="1" applyBorder="1"/>
    <xf numFmtId="0" fontId="6" fillId="0" borderId="50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6" fillId="0" borderId="48" xfId="0" applyFont="1" applyBorder="1"/>
    <xf numFmtId="0" fontId="7" fillId="0" borderId="32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164" fontId="4" fillId="0" borderId="0" xfId="0" applyNumberFormat="1" applyFont="1" applyBorder="1" applyAlignment="1">
      <alignment vertical="center"/>
    </xf>
    <xf numFmtId="0" fontId="14" fillId="0" borderId="27" xfId="1" applyFont="1" applyFill="1" applyBorder="1" applyAlignment="1">
      <alignment vertical="center" wrapText="1"/>
    </xf>
    <xf numFmtId="164" fontId="13" fillId="0" borderId="14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164" fontId="4" fillId="0" borderId="23" xfId="0" applyNumberFormat="1" applyFont="1" applyBorder="1" applyAlignment="1">
      <alignment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5" xfId="1" applyFont="1" applyFill="1" applyBorder="1" applyAlignment="1">
      <alignment vertical="center" wrapText="1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0" fontId="11" fillId="0" borderId="33" xfId="1" applyFont="1" applyFill="1" applyBorder="1" applyAlignment="1">
      <alignment horizontal="center" vertical="center"/>
    </xf>
    <xf numFmtId="164" fontId="4" fillId="0" borderId="24" xfId="0" applyNumberFormat="1" applyFont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165" fontId="8" fillId="0" borderId="20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49" fontId="16" fillId="0" borderId="41" xfId="1" applyNumberFormat="1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vertical="center" wrapText="1"/>
    </xf>
    <xf numFmtId="0" fontId="4" fillId="0" borderId="30" xfId="0" applyFont="1" applyBorder="1" applyAlignment="1">
      <alignment horizontal="center" vertical="center"/>
    </xf>
    <xf numFmtId="0" fontId="13" fillId="0" borderId="56" xfId="0" applyFont="1" applyFill="1" applyBorder="1" applyAlignment="1">
      <alignment vertical="center"/>
    </xf>
    <xf numFmtId="0" fontId="14" fillId="0" borderId="57" xfId="0" applyFont="1" applyFill="1" applyBorder="1" applyAlignment="1">
      <alignment vertical="center"/>
    </xf>
    <xf numFmtId="0" fontId="13" fillId="0" borderId="57" xfId="0" applyFont="1" applyFill="1" applyBorder="1" applyAlignment="1">
      <alignment vertical="center"/>
    </xf>
    <xf numFmtId="0" fontId="4" fillId="0" borderId="57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4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64" fontId="15" fillId="0" borderId="14" xfId="0" applyNumberFormat="1" applyFont="1" applyBorder="1" applyAlignment="1">
      <alignment horizontal="center" vertical="center"/>
    </xf>
    <xf numFmtId="164" fontId="15" fillId="0" borderId="20" xfId="0" applyNumberFormat="1" applyFont="1" applyBorder="1" applyAlignment="1">
      <alignment horizontal="center" vertical="center"/>
    </xf>
    <xf numFmtId="0" fontId="4" fillId="0" borderId="44" xfId="0" applyFont="1" applyBorder="1"/>
    <xf numFmtId="0" fontId="7" fillId="0" borderId="16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6" fillId="0" borderId="5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59" xfId="0" applyFont="1" applyBorder="1"/>
    <xf numFmtId="0" fontId="6" fillId="0" borderId="59" xfId="0" applyFont="1" applyBorder="1" applyAlignment="1">
      <alignment horizontal="center"/>
    </xf>
    <xf numFmtId="164" fontId="7" fillId="0" borderId="59" xfId="0" applyNumberFormat="1" applyFont="1" applyBorder="1" applyAlignment="1">
      <alignment horizontal="center"/>
    </xf>
    <xf numFmtId="0" fontId="6" fillId="0" borderId="60" xfId="0" applyFont="1" applyBorder="1"/>
    <xf numFmtId="0" fontId="6" fillId="0" borderId="61" xfId="0" applyFont="1" applyBorder="1" applyAlignment="1">
      <alignment horizontal="center"/>
    </xf>
    <xf numFmtId="164" fontId="7" fillId="0" borderId="61" xfId="0" applyNumberFormat="1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8" xfId="0" applyFont="1" applyBorder="1" applyAlignment="1">
      <alignment horizontal="center"/>
    </xf>
    <xf numFmtId="164" fontId="13" fillId="0" borderId="59" xfId="0" applyNumberFormat="1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52" xfId="0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7" fillId="0" borderId="27" xfId="0" applyNumberFormat="1" applyFont="1" applyBorder="1" applyAlignment="1">
      <alignment horizontal="center"/>
    </xf>
    <xf numFmtId="164" fontId="13" fillId="0" borderId="41" xfId="0" applyNumberFormat="1" applyFont="1" applyBorder="1" applyAlignment="1">
      <alignment horizontal="center"/>
    </xf>
    <xf numFmtId="0" fontId="4" fillId="0" borderId="63" xfId="0" applyFont="1" applyBorder="1"/>
    <xf numFmtId="0" fontId="6" fillId="0" borderId="63" xfId="0" applyFont="1" applyBorder="1" applyAlignment="1">
      <alignment horizontal="center"/>
    </xf>
    <xf numFmtId="0" fontId="6" fillId="0" borderId="64" xfId="0" applyFont="1" applyBorder="1"/>
    <xf numFmtId="0" fontId="6" fillId="0" borderId="65" xfId="0" applyFont="1" applyBorder="1" applyAlignment="1">
      <alignment horizontal="center"/>
    </xf>
    <xf numFmtId="0" fontId="4" fillId="0" borderId="66" xfId="0" applyFont="1" applyBorder="1"/>
    <xf numFmtId="0" fontId="6" fillId="0" borderId="66" xfId="0" applyFont="1" applyBorder="1" applyAlignment="1">
      <alignment horizontal="center"/>
    </xf>
    <xf numFmtId="0" fontId="6" fillId="0" borderId="66" xfId="0" applyFont="1" applyBorder="1"/>
    <xf numFmtId="164" fontId="4" fillId="0" borderId="65" xfId="0" applyNumberFormat="1" applyFont="1" applyBorder="1" applyAlignment="1">
      <alignment vertical="center"/>
    </xf>
    <xf numFmtId="164" fontId="4" fillId="0" borderId="67" xfId="0" applyNumberFormat="1" applyFont="1" applyBorder="1" applyAlignment="1">
      <alignment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vertical="center" wrapText="1"/>
    </xf>
    <xf numFmtId="0" fontId="11" fillId="0" borderId="65" xfId="1" applyFont="1" applyFill="1" applyBorder="1" applyAlignment="1">
      <alignment vertical="center"/>
    </xf>
    <xf numFmtId="0" fontId="11" fillId="0" borderId="70" xfId="0" applyFont="1" applyFill="1" applyBorder="1" applyAlignment="1">
      <alignment horizontal="center" vertical="center" wrapText="1"/>
    </xf>
    <xf numFmtId="0" fontId="4" fillId="0" borderId="71" xfId="0" applyFont="1" applyBorder="1" applyAlignment="1">
      <alignment vertical="center"/>
    </xf>
    <xf numFmtId="0" fontId="12" fillId="0" borderId="72" xfId="0" applyFont="1" applyFill="1" applyBorder="1" applyAlignment="1">
      <alignment horizontal="center" vertical="center"/>
    </xf>
    <xf numFmtId="0" fontId="11" fillId="0" borderId="63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vertical="center" wrapText="1"/>
    </xf>
    <xf numFmtId="0" fontId="12" fillId="0" borderId="69" xfId="0" applyFont="1" applyFill="1" applyBorder="1" applyAlignment="1">
      <alignment horizontal="center" vertical="center"/>
    </xf>
    <xf numFmtId="49" fontId="11" fillId="0" borderId="73" xfId="1" applyNumberFormat="1" applyFont="1" applyFill="1" applyBorder="1" applyAlignment="1">
      <alignment horizontal="center" vertical="center"/>
    </xf>
    <xf numFmtId="0" fontId="4" fillId="0" borderId="74" xfId="1" applyFont="1" applyFill="1" applyBorder="1" applyAlignment="1">
      <alignment vertical="center" wrapText="1"/>
    </xf>
    <xf numFmtId="0" fontId="12" fillId="0" borderId="64" xfId="1" applyFont="1" applyFill="1" applyBorder="1" applyAlignment="1">
      <alignment horizontal="center" vertical="center"/>
    </xf>
    <xf numFmtId="49" fontId="11" fillId="0" borderId="64" xfId="1" applyNumberFormat="1" applyFont="1" applyFill="1" applyBorder="1" applyAlignment="1">
      <alignment horizontal="center" vertical="center"/>
    </xf>
    <xf numFmtId="0" fontId="4" fillId="0" borderId="75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vertical="center"/>
    </xf>
    <xf numFmtId="49" fontId="4" fillId="0" borderId="76" xfId="1" applyNumberFormat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vertical="center"/>
    </xf>
    <xf numFmtId="0" fontId="6" fillId="0" borderId="43" xfId="0" applyFont="1" applyBorder="1"/>
    <xf numFmtId="164" fontId="6" fillId="0" borderId="43" xfId="0" applyNumberFormat="1" applyFont="1" applyFill="1" applyBorder="1" applyAlignment="1">
      <alignment horizontal="center"/>
    </xf>
    <xf numFmtId="0" fontId="6" fillId="0" borderId="27" xfId="0" applyFont="1" applyBorder="1"/>
    <xf numFmtId="164" fontId="6" fillId="0" borderId="14" xfId="0" applyNumberFormat="1" applyFont="1" applyBorder="1" applyAlignment="1">
      <alignment horizontal="center"/>
    </xf>
    <xf numFmtId="0" fontId="6" fillId="0" borderId="79" xfId="0" applyFont="1" applyBorder="1"/>
    <xf numFmtId="0" fontId="6" fillId="0" borderId="78" xfId="0" applyFont="1" applyBorder="1" applyAlignment="1">
      <alignment horizontal="center"/>
    </xf>
    <xf numFmtId="0" fontId="6" fillId="0" borderId="35" xfId="0" applyFont="1" applyBorder="1"/>
    <xf numFmtId="0" fontId="6" fillId="0" borderId="51" xfId="0" applyFont="1" applyBorder="1"/>
    <xf numFmtId="164" fontId="6" fillId="0" borderId="43" xfId="0" applyNumberFormat="1" applyFont="1" applyBorder="1" applyAlignment="1">
      <alignment horizontal="center"/>
    </xf>
    <xf numFmtId="0" fontId="4" fillId="0" borderId="14" xfId="0" applyFont="1" applyBorder="1"/>
    <xf numFmtId="164" fontId="6" fillId="0" borderId="61" xfId="0" applyNumberFormat="1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4" fontId="4" fillId="0" borderId="14" xfId="0" applyNumberFormat="1" applyFont="1" applyBorder="1"/>
    <xf numFmtId="0" fontId="4" fillId="3" borderId="68" xfId="0" applyFont="1" applyFill="1" applyBorder="1" applyAlignment="1">
      <alignment horizontal="center" vertical="center" wrapText="1"/>
    </xf>
    <xf numFmtId="0" fontId="14" fillId="3" borderId="68" xfId="0" applyFont="1" applyFill="1" applyBorder="1" applyAlignment="1">
      <alignment horizontal="center" vertical="center" wrapText="1"/>
    </xf>
    <xf numFmtId="164" fontId="5" fillId="4" borderId="68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0" fontId="4" fillId="0" borderId="48" xfId="0" applyFont="1" applyBorder="1"/>
    <xf numFmtId="0" fontId="4" fillId="0" borderId="51" xfId="0" applyFont="1" applyBorder="1"/>
    <xf numFmtId="0" fontId="4" fillId="0" borderId="41" xfId="0" applyFont="1" applyBorder="1"/>
    <xf numFmtId="0" fontId="4" fillId="0" borderId="27" xfId="0" applyFont="1" applyBorder="1"/>
    <xf numFmtId="0" fontId="6" fillId="0" borderId="80" xfId="0" applyFont="1" applyBorder="1"/>
    <xf numFmtId="0" fontId="6" fillId="0" borderId="67" xfId="0" applyFont="1" applyBorder="1" applyAlignment="1">
      <alignment horizontal="center"/>
    </xf>
    <xf numFmtId="0" fontId="6" fillId="0" borderId="62" xfId="0" applyFont="1" applyBorder="1" applyAlignment="1">
      <alignment horizontal="center" wrapText="1"/>
    </xf>
    <xf numFmtId="0" fontId="6" fillId="0" borderId="68" xfId="0" applyFont="1" applyBorder="1" applyAlignment="1">
      <alignment horizontal="center"/>
    </xf>
    <xf numFmtId="164" fontId="4" fillId="0" borderId="1" xfId="0" applyNumberFormat="1" applyFont="1" applyBorder="1"/>
    <xf numFmtId="164" fontId="8" fillId="0" borderId="1" xfId="0" applyNumberFormat="1" applyFont="1" applyBorder="1"/>
    <xf numFmtId="164" fontId="4" fillId="0" borderId="0" xfId="0" applyNumberFormat="1" applyFont="1" applyFill="1" applyAlignment="1">
      <alignment vertical="center"/>
    </xf>
    <xf numFmtId="164" fontId="8" fillId="0" borderId="14" xfId="0" applyNumberFormat="1" applyFont="1" applyFill="1" applyBorder="1" applyAlignment="1">
      <alignment horizontal="center" vertical="center"/>
    </xf>
    <xf numFmtId="164" fontId="4" fillId="0" borderId="65" xfId="0" applyNumberFormat="1" applyFont="1" applyFill="1" applyBorder="1" applyAlignment="1">
      <alignment vertical="center"/>
    </xf>
    <xf numFmtId="164" fontId="8" fillId="0" borderId="20" xfId="0" applyNumberFormat="1" applyFont="1" applyFill="1" applyBorder="1" applyAlignment="1">
      <alignment horizontal="center" vertical="center"/>
    </xf>
    <xf numFmtId="0" fontId="4" fillId="0" borderId="77" xfId="1" applyFont="1" applyFill="1" applyBorder="1" applyAlignment="1">
      <alignment vertical="center"/>
    </xf>
    <xf numFmtId="0" fontId="4" fillId="0" borderId="32" xfId="0" applyFont="1" applyBorder="1" applyAlignment="1">
      <alignment horizontal="center"/>
    </xf>
    <xf numFmtId="0" fontId="4" fillId="0" borderId="68" xfId="0" applyFont="1" applyBorder="1"/>
    <xf numFmtId="0" fontId="6" fillId="0" borderId="68" xfId="0" applyFont="1" applyBorder="1"/>
    <xf numFmtId="0" fontId="4" fillId="0" borderId="81" xfId="0" applyFont="1" applyBorder="1"/>
    <xf numFmtId="0" fontId="6" fillId="0" borderId="81" xfId="0" applyFont="1" applyBorder="1" applyAlignment="1">
      <alignment horizontal="center"/>
    </xf>
    <xf numFmtId="0" fontId="6" fillId="0" borderId="81" xfId="0" applyFont="1" applyBorder="1"/>
    <xf numFmtId="0" fontId="8" fillId="5" borderId="9" xfId="0" applyFont="1" applyFill="1" applyBorder="1" applyAlignment="1">
      <alignment horizontal="left"/>
    </xf>
    <xf numFmtId="0" fontId="4" fillId="5" borderId="30" xfId="0" applyFont="1" applyFill="1" applyBorder="1"/>
    <xf numFmtId="0" fontId="4" fillId="5" borderId="6" xfId="0" applyFont="1" applyFill="1" applyBorder="1"/>
    <xf numFmtId="164" fontId="8" fillId="5" borderId="1" xfId="0" applyNumberFormat="1" applyFont="1" applyFill="1" applyBorder="1"/>
    <xf numFmtId="0" fontId="4" fillId="3" borderId="48" xfId="0" applyFont="1" applyFill="1" applyBorder="1" applyAlignment="1">
      <alignment horizontal="center"/>
    </xf>
    <xf numFmtId="164" fontId="7" fillId="3" borderId="14" xfId="0" applyNumberFormat="1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164" fontId="7" fillId="3" borderId="59" xfId="0" applyNumberFormat="1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7" fillId="3" borderId="41" xfId="0" applyNumberFormat="1" applyFont="1" applyFill="1" applyBorder="1" applyAlignment="1">
      <alignment horizontal="center"/>
    </xf>
    <xf numFmtId="0" fontId="11" fillId="0" borderId="65" xfId="0" applyFont="1" applyFill="1" applyBorder="1" applyAlignment="1">
      <alignment vertical="center" wrapText="1"/>
    </xf>
    <xf numFmtId="0" fontId="4" fillId="0" borderId="71" xfId="0" applyFont="1" applyFill="1" applyBorder="1" applyAlignment="1">
      <alignment vertical="center"/>
    </xf>
    <xf numFmtId="0" fontId="11" fillId="0" borderId="64" xfId="1" applyFont="1" applyFill="1" applyBorder="1" applyAlignment="1">
      <alignment horizontal="center" vertical="center"/>
    </xf>
    <xf numFmtId="49" fontId="11" fillId="0" borderId="63" xfId="1" applyNumberFormat="1" applyFont="1" applyFill="1" applyBorder="1" applyAlignment="1">
      <alignment horizontal="center" vertical="center"/>
    </xf>
    <xf numFmtId="49" fontId="11" fillId="0" borderId="66" xfId="1" applyNumberFormat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vertical="center" wrapText="1"/>
    </xf>
    <xf numFmtId="164" fontId="4" fillId="0" borderId="67" xfId="0" applyNumberFormat="1" applyFont="1" applyFill="1" applyBorder="1" applyAlignment="1">
      <alignment vertical="center"/>
    </xf>
    <xf numFmtId="164" fontId="13" fillId="0" borderId="0" xfId="0" applyNumberFormat="1" applyFont="1" applyBorder="1" applyAlignment="1">
      <alignment horizontal="center"/>
    </xf>
    <xf numFmtId="0" fontId="4" fillId="0" borderId="82" xfId="0" applyFont="1" applyBorder="1"/>
    <xf numFmtId="0" fontId="6" fillId="0" borderId="82" xfId="0" applyFont="1" applyBorder="1" applyAlignment="1">
      <alignment horizontal="center"/>
    </xf>
    <xf numFmtId="0" fontId="6" fillId="0" borderId="83" xfId="0" applyFont="1" applyBorder="1"/>
    <xf numFmtId="0" fontId="6" fillId="0" borderId="84" xfId="0" applyFont="1" applyBorder="1" applyAlignment="1">
      <alignment horizontal="center"/>
    </xf>
    <xf numFmtId="0" fontId="4" fillId="0" borderId="85" xfId="0" applyFont="1" applyBorder="1"/>
    <xf numFmtId="0" fontId="6" fillId="0" borderId="85" xfId="0" applyFont="1" applyBorder="1" applyAlignment="1">
      <alignment horizontal="center"/>
    </xf>
    <xf numFmtId="0" fontId="6" fillId="0" borderId="85" xfId="0" applyFont="1" applyBorder="1"/>
    <xf numFmtId="0" fontId="1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0" xfId="0" applyNumberFormat="1" applyFont="1"/>
    <xf numFmtId="0" fontId="6" fillId="0" borderId="20" xfId="0" applyFont="1" applyBorder="1" applyAlignment="1">
      <alignment horizontal="center" vertical="center" wrapText="1"/>
    </xf>
    <xf numFmtId="0" fontId="11" fillId="0" borderId="86" xfId="0" applyFont="1" applyFill="1" applyBorder="1" applyAlignment="1">
      <alignment horizontal="center" vertical="center"/>
    </xf>
    <xf numFmtId="0" fontId="11" fillId="0" borderId="86" xfId="0" applyFont="1" applyFill="1" applyBorder="1" applyAlignment="1">
      <alignment vertical="center" wrapText="1"/>
    </xf>
    <xf numFmtId="0" fontId="11" fillId="0" borderId="87" xfId="1" applyFont="1" applyFill="1" applyBorder="1" applyAlignment="1">
      <alignment vertical="center"/>
    </xf>
    <xf numFmtId="0" fontId="4" fillId="0" borderId="88" xfId="0" applyFont="1" applyBorder="1" applyAlignment="1">
      <alignment vertical="center"/>
    </xf>
    <xf numFmtId="0" fontId="12" fillId="0" borderId="89" xfId="0" applyFont="1" applyFill="1" applyBorder="1" applyAlignment="1">
      <alignment horizontal="center" vertical="center"/>
    </xf>
    <xf numFmtId="0" fontId="11" fillId="0" borderId="90" xfId="1" applyFont="1" applyFill="1" applyBorder="1" applyAlignment="1">
      <alignment horizontal="center" vertical="center"/>
    </xf>
    <xf numFmtId="0" fontId="4" fillId="0" borderId="87" xfId="1" applyFont="1" applyFill="1" applyBorder="1" applyAlignment="1">
      <alignment vertical="center" wrapText="1"/>
    </xf>
    <xf numFmtId="49" fontId="11" fillId="0" borderId="90" xfId="1" applyNumberFormat="1" applyFont="1" applyFill="1" applyBorder="1" applyAlignment="1">
      <alignment horizontal="center" vertical="center"/>
    </xf>
    <xf numFmtId="0" fontId="12" fillId="0" borderId="90" xfId="1" applyFont="1" applyFill="1" applyBorder="1" applyAlignment="1">
      <alignment horizontal="center" vertical="center"/>
    </xf>
    <xf numFmtId="49" fontId="11" fillId="0" borderId="91" xfId="1" applyNumberFormat="1" applyFont="1" applyFill="1" applyBorder="1" applyAlignment="1">
      <alignment horizontal="center" vertical="center"/>
    </xf>
    <xf numFmtId="0" fontId="4" fillId="0" borderId="73" xfId="1" applyFont="1" applyFill="1" applyBorder="1" applyAlignment="1">
      <alignment vertical="center" wrapText="1"/>
    </xf>
    <xf numFmtId="0" fontId="11" fillId="0" borderId="86" xfId="1" applyFont="1" applyFill="1" applyBorder="1" applyAlignment="1">
      <alignment horizontal="center" vertical="center"/>
    </xf>
    <xf numFmtId="0" fontId="4" fillId="0" borderId="73" xfId="1" applyFont="1" applyFill="1" applyBorder="1" applyAlignment="1">
      <alignment vertical="center"/>
    </xf>
    <xf numFmtId="49" fontId="4" fillId="0" borderId="92" xfId="1" applyNumberFormat="1" applyFont="1" applyFill="1" applyBorder="1" applyAlignment="1">
      <alignment horizontal="center" vertical="center"/>
    </xf>
    <xf numFmtId="0" fontId="4" fillId="0" borderId="93" xfId="1" applyFont="1" applyFill="1" applyBorder="1" applyAlignment="1">
      <alignment vertical="center"/>
    </xf>
    <xf numFmtId="0" fontId="4" fillId="0" borderId="94" xfId="1" applyFont="1" applyFill="1" applyBorder="1" applyAlignment="1">
      <alignment vertical="center"/>
    </xf>
    <xf numFmtId="0" fontId="4" fillId="0" borderId="87" xfId="1" applyFont="1" applyFill="1" applyBorder="1" applyAlignment="1">
      <alignment vertical="center"/>
    </xf>
    <xf numFmtId="0" fontId="4" fillId="0" borderId="93" xfId="1" applyFont="1" applyFill="1" applyBorder="1" applyAlignment="1">
      <alignment vertical="center" wrapText="1"/>
    </xf>
    <xf numFmtId="0" fontId="11" fillId="0" borderId="95" xfId="1" applyFont="1" applyFill="1" applyBorder="1" applyAlignment="1">
      <alignment horizontal="center" vertical="center"/>
    </xf>
    <xf numFmtId="0" fontId="11" fillId="0" borderId="96" xfId="1" applyFont="1" applyFill="1" applyBorder="1" applyAlignment="1">
      <alignment vertical="center"/>
    </xf>
    <xf numFmtId="164" fontId="4" fillId="0" borderId="97" xfId="0" applyNumberFormat="1" applyFont="1" applyBorder="1" applyAlignment="1">
      <alignment vertical="center"/>
    </xf>
    <xf numFmtId="0" fontId="12" fillId="0" borderId="98" xfId="0" applyFont="1" applyFill="1" applyBorder="1" applyAlignment="1">
      <alignment horizontal="center" vertical="center"/>
    </xf>
    <xf numFmtId="0" fontId="11" fillId="0" borderId="99" xfId="1" applyFont="1" applyFill="1" applyBorder="1" applyAlignment="1">
      <alignment horizontal="center" vertical="center"/>
    </xf>
    <xf numFmtId="0" fontId="4" fillId="0" borderId="96" xfId="1" applyFont="1" applyFill="1" applyBorder="1" applyAlignment="1">
      <alignment vertical="center" wrapText="1"/>
    </xf>
    <xf numFmtId="49" fontId="11" fillId="0" borderId="99" xfId="1" applyNumberFormat="1" applyFont="1" applyFill="1" applyBorder="1" applyAlignment="1">
      <alignment horizontal="center" vertical="center"/>
    </xf>
    <xf numFmtId="0" fontId="12" fillId="0" borderId="99" xfId="1" applyFont="1" applyFill="1" applyBorder="1" applyAlignment="1">
      <alignment horizontal="center" vertical="center"/>
    </xf>
    <xf numFmtId="49" fontId="11" fillId="0" borderId="100" xfId="1" applyNumberFormat="1" applyFont="1" applyFill="1" applyBorder="1" applyAlignment="1">
      <alignment horizontal="center" vertical="center"/>
    </xf>
    <xf numFmtId="49" fontId="4" fillId="0" borderId="101" xfId="1" applyNumberFormat="1" applyFont="1" applyFill="1" applyBorder="1" applyAlignment="1">
      <alignment horizontal="center" vertical="center"/>
    </xf>
    <xf numFmtId="0" fontId="4" fillId="0" borderId="102" xfId="1" applyFont="1" applyFill="1" applyBorder="1" applyAlignment="1">
      <alignment vertical="center"/>
    </xf>
    <xf numFmtId="0" fontId="4" fillId="0" borderId="103" xfId="1" applyFont="1" applyFill="1" applyBorder="1" applyAlignment="1">
      <alignment vertical="center"/>
    </xf>
    <xf numFmtId="49" fontId="4" fillId="0" borderId="104" xfId="1" applyNumberFormat="1" applyFont="1" applyFill="1" applyBorder="1" applyAlignment="1">
      <alignment horizontal="center" vertical="center"/>
    </xf>
    <xf numFmtId="0" fontId="4" fillId="0" borderId="101" xfId="1" applyFont="1" applyFill="1" applyBorder="1" applyAlignment="1">
      <alignment horizontal="center" vertical="center"/>
    </xf>
    <xf numFmtId="0" fontId="4" fillId="0" borderId="102" xfId="1" applyFont="1" applyFill="1" applyBorder="1" applyAlignment="1">
      <alignment vertical="center" wrapText="1"/>
    </xf>
    <xf numFmtId="0" fontId="11" fillId="0" borderId="105" xfId="1" applyFont="1" applyFill="1" applyBorder="1" applyAlignment="1">
      <alignment horizontal="center" vertical="center"/>
    </xf>
    <xf numFmtId="0" fontId="11" fillId="0" borderId="106" xfId="1" applyFont="1" applyFill="1" applyBorder="1" applyAlignment="1">
      <alignment vertical="center"/>
    </xf>
    <xf numFmtId="0" fontId="11" fillId="0" borderId="105" xfId="0" applyFont="1" applyFill="1" applyBorder="1" applyAlignment="1">
      <alignment horizontal="center" vertical="center"/>
    </xf>
    <xf numFmtId="0" fontId="11" fillId="0" borderId="106" xfId="0" applyFont="1" applyFill="1" applyBorder="1" applyAlignment="1">
      <alignment vertical="center" wrapText="1"/>
    </xf>
    <xf numFmtId="164" fontId="4" fillId="0" borderId="106" xfId="0" applyNumberFormat="1" applyFont="1" applyFill="1" applyBorder="1" applyAlignment="1">
      <alignment vertical="center"/>
    </xf>
    <xf numFmtId="0" fontId="4" fillId="0" borderId="107" xfId="0" applyFont="1" applyFill="1" applyBorder="1" applyAlignment="1">
      <alignment vertical="center"/>
    </xf>
    <xf numFmtId="0" fontId="11" fillId="0" borderId="108" xfId="1" applyFont="1" applyFill="1" applyBorder="1" applyAlignment="1">
      <alignment horizontal="center" vertical="center"/>
    </xf>
    <xf numFmtId="0" fontId="4" fillId="0" borderId="106" xfId="1" applyFont="1" applyFill="1" applyBorder="1" applyAlignment="1">
      <alignment vertical="center" wrapText="1"/>
    </xf>
    <xf numFmtId="49" fontId="11" fillId="0" borderId="105" xfId="1" applyNumberFormat="1" applyFont="1" applyFill="1" applyBorder="1" applyAlignment="1">
      <alignment horizontal="center" vertical="center"/>
    </xf>
    <xf numFmtId="49" fontId="11" fillId="0" borderId="85" xfId="1" applyNumberFormat="1" applyFont="1" applyFill="1" applyBorder="1" applyAlignment="1">
      <alignment horizontal="center" vertical="center"/>
    </xf>
    <xf numFmtId="0" fontId="11" fillId="0" borderId="105" xfId="0" applyFont="1" applyFill="1" applyBorder="1" applyAlignment="1">
      <alignment vertical="center" wrapText="1"/>
    </xf>
    <xf numFmtId="164" fontId="4" fillId="0" borderId="106" xfId="0" applyNumberFormat="1" applyFont="1" applyBorder="1" applyAlignment="1">
      <alignment vertical="center"/>
    </xf>
    <xf numFmtId="0" fontId="4" fillId="0" borderId="107" xfId="0" applyFont="1" applyBorder="1" applyAlignment="1">
      <alignment vertical="center"/>
    </xf>
    <xf numFmtId="0" fontId="12" fillId="0" borderId="109" xfId="0" applyFont="1" applyFill="1" applyBorder="1" applyAlignment="1">
      <alignment horizontal="center" vertical="center"/>
    </xf>
    <xf numFmtId="0" fontId="4" fillId="0" borderId="110" xfId="1" applyFont="1" applyFill="1" applyBorder="1" applyAlignment="1">
      <alignment vertical="center" wrapText="1"/>
    </xf>
    <xf numFmtId="0" fontId="12" fillId="0" borderId="108" xfId="1" applyFont="1" applyFill="1" applyBorder="1" applyAlignment="1">
      <alignment horizontal="center" vertical="center"/>
    </xf>
    <xf numFmtId="49" fontId="11" fillId="0" borderId="108" xfId="1" applyNumberFormat="1" applyFont="1" applyFill="1" applyBorder="1" applyAlignment="1">
      <alignment horizontal="center" vertical="center"/>
    </xf>
    <xf numFmtId="0" fontId="4" fillId="0" borderId="106" xfId="1" applyFont="1" applyFill="1" applyBorder="1" applyAlignment="1">
      <alignment vertical="center"/>
    </xf>
    <xf numFmtId="49" fontId="4" fillId="0" borderId="111" xfId="1" applyNumberFormat="1" applyFont="1" applyFill="1" applyBorder="1" applyAlignment="1">
      <alignment horizontal="center" vertical="center"/>
    </xf>
    <xf numFmtId="0" fontId="4" fillId="0" borderId="112" xfId="0" applyFont="1" applyFill="1" applyBorder="1" applyAlignment="1">
      <alignment vertical="center"/>
    </xf>
    <xf numFmtId="0" fontId="7" fillId="0" borderId="108" xfId="0" applyFont="1" applyBorder="1" applyAlignment="1">
      <alignment vertical="center"/>
    </xf>
    <xf numFmtId="0" fontId="4" fillId="0" borderId="113" xfId="0" applyFont="1" applyBorder="1" applyAlignment="1">
      <alignment vertical="center"/>
    </xf>
    <xf numFmtId="0" fontId="4" fillId="0" borderId="114" xfId="1" applyFont="1" applyFill="1" applyBorder="1" applyAlignment="1">
      <alignment vertical="center" wrapText="1"/>
    </xf>
    <xf numFmtId="0" fontId="4" fillId="0" borderId="114" xfId="0" applyFont="1" applyBorder="1" applyAlignment="1">
      <alignment vertical="center"/>
    </xf>
    <xf numFmtId="0" fontId="4" fillId="0" borderId="115" xfId="0" applyFont="1" applyBorder="1" applyAlignment="1">
      <alignment vertical="center"/>
    </xf>
    <xf numFmtId="0" fontId="11" fillId="0" borderId="106" xfId="0" applyFont="1" applyFill="1" applyBorder="1" applyAlignment="1">
      <alignment horizontal="center" vertical="center" wrapText="1"/>
    </xf>
    <xf numFmtId="0" fontId="16" fillId="0" borderId="69" xfId="0" applyFont="1" applyFill="1" applyBorder="1" applyAlignment="1">
      <alignment horizontal="center" vertical="center"/>
    </xf>
    <xf numFmtId="0" fontId="16" fillId="0" borderId="105" xfId="0" applyFont="1" applyFill="1" applyBorder="1" applyAlignment="1">
      <alignment horizontal="center" vertical="center"/>
    </xf>
    <xf numFmtId="0" fontId="16" fillId="0" borderId="106" xfId="0" applyFont="1" applyFill="1" applyBorder="1" applyAlignment="1">
      <alignment vertical="center" wrapText="1"/>
    </xf>
    <xf numFmtId="0" fontId="4" fillId="0" borderId="112" xfId="0" applyFont="1" applyBorder="1" applyAlignment="1">
      <alignment horizontal="center" vertical="center"/>
    </xf>
    <xf numFmtId="0" fontId="4" fillId="6" borderId="113" xfId="0" applyFont="1" applyFill="1" applyBorder="1" applyAlignment="1">
      <alignment horizontal="center" vertical="center" wrapText="1"/>
    </xf>
    <xf numFmtId="0" fontId="14" fillId="6" borderId="113" xfId="0" applyFont="1" applyFill="1" applyBorder="1" applyAlignment="1">
      <alignment horizontal="center" vertical="center" wrapText="1"/>
    </xf>
    <xf numFmtId="164" fontId="5" fillId="7" borderId="113" xfId="0" applyNumberFormat="1" applyFont="1" applyFill="1" applyBorder="1" applyAlignment="1">
      <alignment horizontal="center" vertical="center" wrapText="1"/>
    </xf>
    <xf numFmtId="0" fontId="6" fillId="0" borderId="113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/>
    </xf>
    <xf numFmtId="0" fontId="4" fillId="0" borderId="105" xfId="0" applyFont="1" applyBorder="1"/>
    <xf numFmtId="0" fontId="6" fillId="0" borderId="105" xfId="0" applyFont="1" applyBorder="1" applyAlignment="1">
      <alignment horizontal="center"/>
    </xf>
    <xf numFmtId="164" fontId="7" fillId="6" borderId="14" xfId="0" applyNumberFormat="1" applyFont="1" applyFill="1" applyBorder="1" applyAlignment="1">
      <alignment horizontal="center"/>
    </xf>
    <xf numFmtId="0" fontId="4" fillId="6" borderId="41" xfId="0" applyFont="1" applyFill="1" applyBorder="1" applyAlignment="1">
      <alignment horizontal="center"/>
    </xf>
    <xf numFmtId="0" fontId="6" fillId="0" borderId="108" xfId="0" applyFont="1" applyBorder="1"/>
    <xf numFmtId="0" fontId="6" fillId="0" borderId="106" xfId="0" applyFont="1" applyBorder="1" applyAlignment="1">
      <alignment horizontal="center"/>
    </xf>
    <xf numFmtId="0" fontId="6" fillId="0" borderId="116" xfId="0" applyFont="1" applyBorder="1"/>
    <xf numFmtId="0" fontId="6" fillId="0" borderId="115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13" xfId="0" applyFont="1" applyBorder="1"/>
    <xf numFmtId="0" fontId="6" fillId="0" borderId="113" xfId="0" applyFont="1" applyBorder="1" applyAlignment="1">
      <alignment horizontal="center"/>
    </xf>
    <xf numFmtId="0" fontId="6" fillId="0" borderId="113" xfId="0" applyFont="1" applyBorder="1"/>
    <xf numFmtId="0" fontId="4" fillId="6" borderId="14" xfId="0" applyFont="1" applyFill="1" applyBorder="1" applyAlignment="1">
      <alignment horizontal="center"/>
    </xf>
    <xf numFmtId="0" fontId="4" fillId="0" borderId="114" xfId="0" applyFont="1" applyBorder="1"/>
    <xf numFmtId="0" fontId="6" fillId="0" borderId="114" xfId="0" applyFont="1" applyBorder="1" applyAlignment="1">
      <alignment horizontal="center"/>
    </xf>
    <xf numFmtId="0" fontId="6" fillId="0" borderId="117" xfId="0" applyFont="1" applyBorder="1"/>
    <xf numFmtId="0" fontId="6" fillId="0" borderId="118" xfId="0" applyFont="1" applyBorder="1" applyAlignment="1">
      <alignment horizontal="center"/>
    </xf>
    <xf numFmtId="164" fontId="7" fillId="6" borderId="41" xfId="0" applyNumberFormat="1" applyFont="1" applyFill="1" applyBorder="1" applyAlignment="1">
      <alignment horizontal="center"/>
    </xf>
    <xf numFmtId="0" fontId="4" fillId="0" borderId="105" xfId="0" applyFont="1" applyFill="1" applyBorder="1"/>
    <xf numFmtId="0" fontId="6" fillId="0" borderId="105" xfId="0" applyFont="1" applyFill="1" applyBorder="1" applyAlignment="1">
      <alignment horizontal="center"/>
    </xf>
    <xf numFmtId="0" fontId="4" fillId="0" borderId="44" xfId="0" applyFont="1" applyFill="1" applyBorder="1"/>
    <xf numFmtId="0" fontId="6" fillId="0" borderId="44" xfId="0" applyFont="1" applyFill="1" applyBorder="1" applyAlignment="1">
      <alignment horizontal="center"/>
    </xf>
    <xf numFmtId="0" fontId="4" fillId="0" borderId="85" xfId="0" applyFont="1" applyFill="1" applyBorder="1"/>
    <xf numFmtId="0" fontId="6" fillId="0" borderId="85" xfId="0" applyFont="1" applyFill="1" applyBorder="1" applyAlignment="1">
      <alignment horizontal="center"/>
    </xf>
    <xf numFmtId="0" fontId="4" fillId="0" borderId="113" xfId="0" applyFont="1" applyFill="1" applyBorder="1"/>
    <xf numFmtId="0" fontId="6" fillId="0" borderId="113" xfId="0" applyFont="1" applyFill="1" applyBorder="1" applyAlignment="1">
      <alignment horizontal="center"/>
    </xf>
    <xf numFmtId="0" fontId="4" fillId="0" borderId="114" xfId="0" applyFont="1" applyFill="1" applyBorder="1"/>
    <xf numFmtId="0" fontId="6" fillId="0" borderId="11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40" xfId="0" applyFon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/>
    <xf numFmtId="164" fontId="7" fillId="0" borderId="114" xfId="0" applyNumberFormat="1" applyFont="1" applyBorder="1" applyAlignment="1">
      <alignment horizontal="center"/>
    </xf>
    <xf numFmtId="164" fontId="7" fillId="0" borderId="118" xfId="0" applyNumberFormat="1" applyFont="1" applyBorder="1" applyAlignment="1">
      <alignment horizontal="center"/>
    </xf>
    <xf numFmtId="164" fontId="13" fillId="0" borderId="114" xfId="0" applyNumberFormat="1" applyFont="1" applyBorder="1" applyAlignment="1">
      <alignment horizontal="center"/>
    </xf>
    <xf numFmtId="164" fontId="7" fillId="6" borderId="114" xfId="0" applyNumberFormat="1" applyFont="1" applyFill="1" applyBorder="1" applyAlignment="1">
      <alignment horizontal="center"/>
    </xf>
    <xf numFmtId="0" fontId="6" fillId="0" borderId="105" xfId="0" applyFont="1" applyBorder="1"/>
    <xf numFmtId="0" fontId="6" fillId="0" borderId="120" xfId="0" applyFont="1" applyBorder="1" applyAlignment="1">
      <alignment horizontal="center"/>
    </xf>
    <xf numFmtId="164" fontId="7" fillId="6" borderId="43" xfId="0" applyNumberFormat="1" applyFont="1" applyFill="1" applyBorder="1" applyAlignment="1">
      <alignment horizontal="center"/>
    </xf>
    <xf numFmtId="0" fontId="4" fillId="0" borderId="40" xfId="0" applyFont="1" applyBorder="1"/>
    <xf numFmtId="0" fontId="4" fillId="0" borderId="120" xfId="0" applyFont="1" applyBorder="1"/>
    <xf numFmtId="0" fontId="6" fillId="0" borderId="121" xfId="0" applyFont="1" applyBorder="1"/>
    <xf numFmtId="0" fontId="6" fillId="0" borderId="122" xfId="0" applyFont="1" applyBorder="1" applyAlignment="1">
      <alignment horizontal="center"/>
    </xf>
    <xf numFmtId="0" fontId="6" fillId="0" borderId="48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0" fontId="6" fillId="0" borderId="41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8" fillId="0" borderId="106" xfId="0" applyFont="1" applyBorder="1" applyAlignment="1">
      <alignment horizontal="left"/>
    </xf>
    <xf numFmtId="0" fontId="6" fillId="0" borderId="112" xfId="0" applyFont="1" applyBorder="1"/>
    <xf numFmtId="0" fontId="4" fillId="0" borderId="112" xfId="0" applyFont="1" applyBorder="1"/>
    <xf numFmtId="0" fontId="4" fillId="0" borderId="108" xfId="0" applyFont="1" applyBorder="1"/>
    <xf numFmtId="164" fontId="8" fillId="0" borderId="105" xfId="0" applyNumberFormat="1" applyFont="1" applyBorder="1"/>
    <xf numFmtId="164" fontId="4" fillId="0" borderId="105" xfId="0" applyNumberFormat="1" applyFont="1" applyBorder="1"/>
    <xf numFmtId="0" fontId="8" fillId="6" borderId="106" xfId="0" applyFont="1" applyFill="1" applyBorder="1" applyAlignment="1">
      <alignment horizontal="left"/>
    </xf>
    <xf numFmtId="0" fontId="4" fillId="6" borderId="112" xfId="0" applyFont="1" applyFill="1" applyBorder="1"/>
    <xf numFmtId="0" fontId="4" fillId="6" borderId="108" xfId="0" applyFont="1" applyFill="1" applyBorder="1"/>
    <xf numFmtId="164" fontId="8" fillId="6" borderId="105" xfId="0" applyNumberFormat="1" applyFont="1" applyFill="1" applyBorder="1"/>
    <xf numFmtId="0" fontId="4" fillId="0" borderId="121" xfId="0" applyFont="1" applyFill="1" applyBorder="1" applyAlignment="1">
      <alignment horizontal="center" vertical="center"/>
    </xf>
    <xf numFmtId="0" fontId="4" fillId="0" borderId="122" xfId="1" applyFont="1" applyFill="1" applyBorder="1" applyAlignment="1">
      <alignment vertical="center" wrapText="1"/>
    </xf>
    <xf numFmtId="49" fontId="11" fillId="0" borderId="123" xfId="1" applyNumberFormat="1" applyFont="1" applyFill="1" applyBorder="1" applyAlignment="1">
      <alignment horizontal="center" vertical="center"/>
    </xf>
    <xf numFmtId="0" fontId="12" fillId="0" borderId="125" xfId="0" applyFont="1" applyFill="1" applyBorder="1" applyAlignment="1">
      <alignment horizontal="center" vertical="center"/>
    </xf>
    <xf numFmtId="49" fontId="11" fillId="0" borderId="126" xfId="1" applyNumberFormat="1" applyFont="1" applyFill="1" applyBorder="1" applyAlignment="1">
      <alignment horizontal="center" vertical="center"/>
    </xf>
    <xf numFmtId="0" fontId="4" fillId="0" borderId="124" xfId="1" applyFont="1" applyFill="1" applyBorder="1" applyAlignment="1">
      <alignment vertical="center" wrapText="1"/>
    </xf>
    <xf numFmtId="0" fontId="11" fillId="0" borderId="127" xfId="1" applyFont="1" applyFill="1" applyBorder="1" applyAlignment="1">
      <alignment horizontal="center" vertical="center"/>
    </xf>
    <xf numFmtId="0" fontId="11" fillId="0" borderId="124" xfId="1" applyFont="1" applyFill="1" applyBorder="1" applyAlignment="1">
      <alignment vertical="center"/>
    </xf>
    <xf numFmtId="49" fontId="4" fillId="0" borderId="128" xfId="1" applyNumberFormat="1" applyFont="1" applyFill="1" applyBorder="1" applyAlignment="1">
      <alignment horizontal="center" vertical="center"/>
    </xf>
    <xf numFmtId="0" fontId="4" fillId="0" borderId="129" xfId="1" applyFont="1" applyFill="1" applyBorder="1" applyAlignment="1">
      <alignment vertical="center"/>
    </xf>
    <xf numFmtId="0" fontId="4" fillId="0" borderId="130" xfId="1" applyFont="1" applyFill="1" applyBorder="1" applyAlignment="1">
      <alignment vertical="center"/>
    </xf>
    <xf numFmtId="0" fontId="4" fillId="0" borderId="124" xfId="1" applyFont="1" applyFill="1" applyBorder="1" applyAlignment="1">
      <alignment vertical="center"/>
    </xf>
    <xf numFmtId="0" fontId="11" fillId="0" borderId="131" xfId="1" applyFont="1" applyFill="1" applyBorder="1" applyAlignment="1">
      <alignment horizontal="center" vertical="center"/>
    </xf>
    <xf numFmtId="0" fontId="11" fillId="0" borderId="132" xfId="1" applyFont="1" applyFill="1" applyBorder="1" applyAlignment="1">
      <alignment vertical="center"/>
    </xf>
    <xf numFmtId="0" fontId="11" fillId="0" borderId="131" xfId="0" applyFont="1" applyFill="1" applyBorder="1" applyAlignment="1">
      <alignment horizontal="center" vertical="center"/>
    </xf>
    <xf numFmtId="0" fontId="11" fillId="0" borderId="131" xfId="0" applyFont="1" applyFill="1" applyBorder="1" applyAlignment="1">
      <alignment vertical="center" wrapText="1"/>
    </xf>
    <xf numFmtId="164" fontId="4" fillId="0" borderId="133" xfId="0" applyNumberFormat="1" applyFont="1" applyBorder="1" applyAlignment="1">
      <alignment vertical="center"/>
    </xf>
    <xf numFmtId="0" fontId="12" fillId="0" borderId="134" xfId="0" applyFont="1" applyFill="1" applyBorder="1" applyAlignment="1">
      <alignment horizontal="center" vertical="center"/>
    </xf>
    <xf numFmtId="0" fontId="11" fillId="0" borderId="135" xfId="1" applyFont="1" applyFill="1" applyBorder="1" applyAlignment="1">
      <alignment horizontal="center" vertical="center"/>
    </xf>
    <xf numFmtId="0" fontId="4" fillId="0" borderId="132" xfId="1" applyFont="1" applyFill="1" applyBorder="1" applyAlignment="1">
      <alignment vertical="center" wrapText="1"/>
    </xf>
    <xf numFmtId="49" fontId="11" fillId="0" borderId="135" xfId="1" applyNumberFormat="1" applyFont="1" applyFill="1" applyBorder="1" applyAlignment="1">
      <alignment horizontal="center" vertical="center"/>
    </xf>
    <xf numFmtId="0" fontId="12" fillId="0" borderId="135" xfId="1" applyFont="1" applyFill="1" applyBorder="1" applyAlignment="1">
      <alignment horizontal="center" vertical="center"/>
    </xf>
    <xf numFmtId="49" fontId="11" fillId="0" borderId="136" xfId="1" applyNumberFormat="1" applyFont="1" applyFill="1" applyBorder="1" applyAlignment="1">
      <alignment horizontal="center" vertical="center"/>
    </xf>
    <xf numFmtId="49" fontId="4" fillId="0" borderId="137" xfId="1" applyNumberFormat="1" applyFont="1" applyFill="1" applyBorder="1" applyAlignment="1">
      <alignment horizontal="center" vertical="center"/>
    </xf>
    <xf numFmtId="0" fontId="4" fillId="0" borderId="138" xfId="1" applyFont="1" applyFill="1" applyBorder="1" applyAlignment="1">
      <alignment vertical="center"/>
    </xf>
    <xf numFmtId="0" fontId="4" fillId="0" borderId="139" xfId="1" applyFont="1" applyFill="1" applyBorder="1" applyAlignment="1">
      <alignment vertical="center"/>
    </xf>
    <xf numFmtId="0" fontId="4" fillId="0" borderId="132" xfId="1" applyFont="1" applyFill="1" applyBorder="1" applyAlignment="1">
      <alignment vertical="center"/>
    </xf>
    <xf numFmtId="49" fontId="4" fillId="0" borderId="140" xfId="1" applyNumberFormat="1" applyFont="1" applyFill="1" applyBorder="1" applyAlignment="1">
      <alignment horizontal="center" vertical="center"/>
    </xf>
    <xf numFmtId="0" fontId="4" fillId="0" borderId="137" xfId="1" applyFont="1" applyFill="1" applyBorder="1" applyAlignment="1">
      <alignment horizontal="center" vertical="center"/>
    </xf>
    <xf numFmtId="0" fontId="4" fillId="0" borderId="138" xfId="1" applyFont="1" applyFill="1" applyBorder="1" applyAlignment="1">
      <alignment vertical="center" wrapText="1"/>
    </xf>
    <xf numFmtId="0" fontId="11" fillId="0" borderId="141" xfId="1" applyFont="1" applyFill="1" applyBorder="1" applyAlignment="1">
      <alignment horizontal="center" vertical="center"/>
    </xf>
    <xf numFmtId="0" fontId="11" fillId="0" borderId="142" xfId="1" applyFont="1" applyFill="1" applyBorder="1" applyAlignment="1">
      <alignment vertical="center"/>
    </xf>
    <xf numFmtId="0" fontId="11" fillId="0" borderId="141" xfId="0" applyFont="1" applyFill="1" applyBorder="1" applyAlignment="1">
      <alignment horizontal="center" vertical="center"/>
    </xf>
    <xf numFmtId="0" fontId="11" fillId="0" borderId="142" xfId="0" applyFont="1" applyFill="1" applyBorder="1" applyAlignment="1">
      <alignment vertical="center" wrapText="1"/>
    </xf>
    <xf numFmtId="164" fontId="4" fillId="0" borderId="142" xfId="0" applyNumberFormat="1" applyFont="1" applyFill="1" applyBorder="1" applyAlignment="1">
      <alignment vertical="center"/>
    </xf>
    <xf numFmtId="0" fontId="4" fillId="0" borderId="143" xfId="0" applyFont="1" applyFill="1" applyBorder="1" applyAlignment="1">
      <alignment vertical="center"/>
    </xf>
    <xf numFmtId="0" fontId="11" fillId="0" borderId="144" xfId="1" applyFont="1" applyFill="1" applyBorder="1" applyAlignment="1">
      <alignment horizontal="center" vertical="center"/>
    </xf>
    <xf numFmtId="0" fontId="4" fillId="0" borderId="142" xfId="1" applyFont="1" applyFill="1" applyBorder="1" applyAlignment="1">
      <alignment vertical="center" wrapText="1"/>
    </xf>
    <xf numFmtId="49" fontId="11" fillId="0" borderId="141" xfId="1" applyNumberFormat="1" applyFont="1" applyFill="1" applyBorder="1" applyAlignment="1">
      <alignment horizontal="center" vertical="center"/>
    </xf>
    <xf numFmtId="0" fontId="11" fillId="0" borderId="141" xfId="0" applyFont="1" applyFill="1" applyBorder="1" applyAlignment="1">
      <alignment vertical="center" wrapText="1"/>
    </xf>
    <xf numFmtId="164" fontId="4" fillId="0" borderId="142" xfId="0" applyNumberFormat="1" applyFont="1" applyBorder="1" applyAlignment="1">
      <alignment vertical="center"/>
    </xf>
    <xf numFmtId="0" fontId="4" fillId="0" borderId="143" xfId="0" applyFont="1" applyBorder="1" applyAlignment="1">
      <alignment vertical="center"/>
    </xf>
    <xf numFmtId="0" fontId="12" fillId="0" borderId="145" xfId="0" applyFont="1" applyFill="1" applyBorder="1" applyAlignment="1">
      <alignment horizontal="center" vertical="center"/>
    </xf>
    <xf numFmtId="0" fontId="4" fillId="0" borderId="146" xfId="1" applyFont="1" applyFill="1" applyBorder="1" applyAlignment="1">
      <alignment vertical="center" wrapText="1"/>
    </xf>
    <xf numFmtId="0" fontId="12" fillId="0" borderId="144" xfId="1" applyFont="1" applyFill="1" applyBorder="1" applyAlignment="1">
      <alignment horizontal="center" vertical="center"/>
    </xf>
    <xf numFmtId="49" fontId="11" fillId="0" borderId="144" xfId="1" applyNumberFormat="1" applyFont="1" applyFill="1" applyBorder="1" applyAlignment="1">
      <alignment horizontal="center" vertical="center"/>
    </xf>
    <xf numFmtId="0" fontId="4" fillId="0" borderId="142" xfId="1" applyFont="1" applyFill="1" applyBorder="1" applyAlignment="1">
      <alignment vertical="center"/>
    </xf>
    <xf numFmtId="49" fontId="4" fillId="0" borderId="147" xfId="1" applyNumberFormat="1" applyFont="1" applyFill="1" applyBorder="1" applyAlignment="1">
      <alignment horizontal="center" vertical="center"/>
    </xf>
    <xf numFmtId="0" fontId="4" fillId="0" borderId="148" xfId="0" applyFont="1" applyFill="1" applyBorder="1" applyAlignment="1">
      <alignment vertical="center"/>
    </xf>
    <xf numFmtId="0" fontId="7" fillId="0" borderId="144" xfId="0" applyFont="1" applyBorder="1" applyAlignment="1">
      <alignment vertical="center"/>
    </xf>
    <xf numFmtId="0" fontId="4" fillId="0" borderId="149" xfId="0" applyFont="1" applyBorder="1" applyAlignment="1">
      <alignment vertical="center"/>
    </xf>
    <xf numFmtId="0" fontId="4" fillId="0" borderId="150" xfId="0" applyFont="1" applyBorder="1" applyAlignment="1">
      <alignment vertical="center"/>
    </xf>
    <xf numFmtId="0" fontId="11" fillId="0" borderId="142" xfId="0" applyFont="1" applyFill="1" applyBorder="1" applyAlignment="1">
      <alignment horizontal="center" vertical="center" wrapText="1"/>
    </xf>
    <xf numFmtId="0" fontId="16" fillId="0" borderId="141" xfId="0" applyFont="1" applyFill="1" applyBorder="1" applyAlignment="1">
      <alignment horizontal="center" vertical="center"/>
    </xf>
    <xf numFmtId="0" fontId="16" fillId="0" borderId="142" xfId="0" applyFont="1" applyFill="1" applyBorder="1" applyAlignment="1">
      <alignment vertical="center" wrapText="1"/>
    </xf>
    <xf numFmtId="0" fontId="4" fillId="0" borderId="148" xfId="0" applyFont="1" applyBorder="1" applyAlignment="1">
      <alignment horizontal="center" vertical="center"/>
    </xf>
    <xf numFmtId="0" fontId="4" fillId="8" borderId="149" xfId="0" applyFont="1" applyFill="1" applyBorder="1" applyAlignment="1">
      <alignment horizontal="center" vertical="center" wrapText="1"/>
    </xf>
    <xf numFmtId="0" fontId="14" fillId="8" borderId="149" xfId="0" applyFont="1" applyFill="1" applyBorder="1" applyAlignment="1">
      <alignment horizontal="center" vertical="center" wrapText="1"/>
    </xf>
    <xf numFmtId="164" fontId="5" fillId="9" borderId="149" xfId="0" applyNumberFormat="1" applyFont="1" applyFill="1" applyBorder="1" applyAlignment="1">
      <alignment horizontal="center" vertical="center" wrapText="1"/>
    </xf>
    <xf numFmtId="0" fontId="6" fillId="0" borderId="149" xfId="0" applyFont="1" applyFill="1" applyBorder="1" applyAlignment="1">
      <alignment horizontal="center" vertical="center" wrapText="1"/>
    </xf>
    <xf numFmtId="0" fontId="4" fillId="8" borderId="48" xfId="0" applyFont="1" applyFill="1" applyBorder="1" applyAlignment="1">
      <alignment horizontal="center"/>
    </xf>
    <xf numFmtId="0" fontId="4" fillId="0" borderId="141" xfId="0" applyFont="1" applyBorder="1"/>
    <xf numFmtId="0" fontId="6" fillId="0" borderId="141" xfId="0" applyFont="1" applyBorder="1" applyAlignment="1">
      <alignment horizontal="center"/>
    </xf>
    <xf numFmtId="164" fontId="7" fillId="8" borderId="14" xfId="0" applyNumberFormat="1" applyFont="1" applyFill="1" applyBorder="1" applyAlignment="1">
      <alignment horizontal="center"/>
    </xf>
    <xf numFmtId="0" fontId="4" fillId="8" borderId="41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6" fillId="0" borderId="144" xfId="0" applyFont="1" applyBorder="1"/>
    <xf numFmtId="0" fontId="6" fillId="0" borderId="142" xfId="0" applyFont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4" fillId="0" borderId="149" xfId="0" applyFont="1" applyBorder="1"/>
    <xf numFmtId="0" fontId="6" fillId="0" borderId="149" xfId="0" applyFont="1" applyBorder="1" applyAlignment="1">
      <alignment horizontal="center"/>
    </xf>
    <xf numFmtId="0" fontId="6" fillId="0" borderId="151" xfId="0" applyFont="1" applyBorder="1"/>
    <xf numFmtId="0" fontId="6" fillId="0" borderId="150" xfId="0" applyFont="1" applyBorder="1" applyAlignment="1">
      <alignment horizontal="center"/>
    </xf>
    <xf numFmtId="164" fontId="7" fillId="0" borderId="43" xfId="0" applyNumberFormat="1" applyFont="1" applyFill="1" applyBorder="1" applyAlignment="1">
      <alignment horizontal="center"/>
    </xf>
    <xf numFmtId="164" fontId="13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/>
    <xf numFmtId="164" fontId="7" fillId="8" borderId="41" xfId="0" applyNumberFormat="1" applyFont="1" applyFill="1" applyBorder="1" applyAlignment="1">
      <alignment horizontal="center"/>
    </xf>
    <xf numFmtId="164" fontId="6" fillId="0" borderId="27" xfId="0" applyNumberFormat="1" applyFont="1" applyFill="1" applyBorder="1" applyAlignment="1">
      <alignment horizontal="center"/>
    </xf>
    <xf numFmtId="0" fontId="8" fillId="0" borderId="142" xfId="0" applyFont="1" applyBorder="1" applyAlignment="1">
      <alignment horizontal="left"/>
    </xf>
    <xf numFmtId="0" fontId="6" fillId="0" borderId="148" xfId="0" applyFont="1" applyBorder="1"/>
    <xf numFmtId="0" fontId="4" fillId="0" borderId="148" xfId="0" applyFont="1" applyBorder="1"/>
    <xf numFmtId="0" fontId="4" fillId="0" borderId="144" xfId="0" applyFont="1" applyBorder="1"/>
    <xf numFmtId="164" fontId="8" fillId="0" borderId="141" xfId="0" applyNumberFormat="1" applyFont="1" applyBorder="1"/>
    <xf numFmtId="164" fontId="4" fillId="0" borderId="141" xfId="0" applyNumberFormat="1" applyFont="1" applyBorder="1"/>
    <xf numFmtId="0" fontId="8" fillId="8" borderId="142" xfId="0" applyFont="1" applyFill="1" applyBorder="1" applyAlignment="1">
      <alignment horizontal="left"/>
    </xf>
    <xf numFmtId="0" fontId="4" fillId="8" borderId="148" xfId="0" applyFont="1" applyFill="1" applyBorder="1"/>
    <xf numFmtId="0" fontId="4" fillId="8" borderId="144" xfId="0" applyFont="1" applyFill="1" applyBorder="1"/>
    <xf numFmtId="164" fontId="8" fillId="8" borderId="141" xfId="0" applyNumberFormat="1" applyFont="1" applyFill="1" applyBorder="1"/>
    <xf numFmtId="164" fontId="4" fillId="0" borderId="20" xfId="0" applyNumberFormat="1" applyFont="1" applyFill="1" applyBorder="1" applyAlignment="1">
      <alignment vertical="center"/>
    </xf>
    <xf numFmtId="165" fontId="4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14" fillId="0" borderId="141" xfId="0" applyFont="1" applyBorder="1" applyAlignment="1">
      <alignment horizontal="left"/>
    </xf>
    <xf numFmtId="164" fontId="14" fillId="0" borderId="141" xfId="0" applyNumberFormat="1" applyFont="1" applyBorder="1" applyAlignment="1">
      <alignment horizontal="center"/>
    </xf>
    <xf numFmtId="0" fontId="4" fillId="0" borderId="141" xfId="0" applyFont="1" applyBorder="1" applyAlignment="1">
      <alignment horizontal="left"/>
    </xf>
    <xf numFmtId="164" fontId="4" fillId="0" borderId="141" xfId="0" applyNumberFormat="1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20" fillId="0" borderId="141" xfId="0" applyFont="1" applyBorder="1"/>
    <xf numFmtId="164" fontId="20" fillId="0" borderId="141" xfId="0" applyNumberFormat="1" applyFont="1" applyBorder="1" applyAlignment="1">
      <alignment horizontal="center"/>
    </xf>
    <xf numFmtId="0" fontId="15" fillId="0" borderId="141" xfId="0" applyFont="1" applyBorder="1"/>
    <xf numFmtId="164" fontId="15" fillId="0" borderId="141" xfId="0" applyNumberFormat="1" applyFont="1" applyBorder="1" applyAlignment="1">
      <alignment horizontal="center"/>
    </xf>
    <xf numFmtId="0" fontId="20" fillId="0" borderId="0" xfId="0" applyFont="1" applyBorder="1"/>
    <xf numFmtId="165" fontId="20" fillId="0" borderId="0" xfId="0" applyNumberFormat="1" applyFont="1" applyBorder="1" applyAlignment="1">
      <alignment horizontal="center"/>
    </xf>
    <xf numFmtId="0" fontId="21" fillId="0" borderId="141" xfId="0" applyFont="1" applyBorder="1"/>
    <xf numFmtId="164" fontId="21" fillId="0" borderId="141" xfId="0" applyNumberFormat="1" applyFont="1" applyBorder="1" applyAlignment="1">
      <alignment horizontal="center"/>
    </xf>
    <xf numFmtId="0" fontId="8" fillId="0" borderId="141" xfId="0" applyFont="1" applyBorder="1"/>
    <xf numFmtId="164" fontId="8" fillId="0" borderId="14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141" xfId="0" applyFont="1" applyBorder="1"/>
    <xf numFmtId="0" fontId="14" fillId="0" borderId="141" xfId="0" applyFont="1" applyBorder="1"/>
    <xf numFmtId="0" fontId="13" fillId="0" borderId="141" xfId="0" applyFont="1" applyBorder="1"/>
    <xf numFmtId="164" fontId="13" fillId="0" borderId="141" xfId="0" applyNumberFormat="1" applyFont="1" applyBorder="1" applyAlignment="1">
      <alignment horizontal="center"/>
    </xf>
    <xf numFmtId="0" fontId="19" fillId="0" borderId="141" xfId="0" applyFont="1" applyBorder="1" applyAlignment="1">
      <alignment horizontal="left" vertical="center"/>
    </xf>
    <xf numFmtId="0" fontId="8" fillId="0" borderId="149" xfId="3" applyFont="1" applyBorder="1" applyAlignment="1">
      <alignment vertical="top" wrapText="1"/>
    </xf>
    <xf numFmtId="4" fontId="4" fillId="0" borderId="149" xfId="3" applyNumberFormat="1" applyFont="1" applyBorder="1" applyAlignment="1">
      <alignment horizontal="center"/>
    </xf>
    <xf numFmtId="49" fontId="4" fillId="10" borderId="152" xfId="3" applyNumberFormat="1" applyFont="1" applyFill="1" applyBorder="1" applyAlignment="1">
      <alignment horizontal="left" wrapText="1"/>
    </xf>
    <xf numFmtId="0" fontId="4" fillId="10" borderId="14" xfId="3" applyFont="1" applyFill="1" applyBorder="1" applyAlignment="1">
      <alignment horizontal="left" wrapText="1"/>
    </xf>
    <xf numFmtId="0" fontId="4" fillId="10" borderId="14" xfId="3" applyFont="1" applyFill="1" applyBorder="1" applyAlignment="1">
      <alignment horizontal="center" wrapText="1"/>
    </xf>
    <xf numFmtId="49" fontId="4" fillId="10" borderId="153" xfId="3" applyNumberFormat="1" applyFont="1" applyFill="1" applyBorder="1" applyAlignment="1">
      <alignment horizontal="left" wrapText="1"/>
    </xf>
    <xf numFmtId="0" fontId="4" fillId="0" borderId="141" xfId="0" applyFont="1" applyBorder="1" applyAlignment="1">
      <alignment horizontal="center" vertical="center"/>
    </xf>
    <xf numFmtId="0" fontId="4" fillId="10" borderId="114" xfId="3" applyFont="1" applyFill="1" applyBorder="1" applyAlignment="1">
      <alignment horizontal="center" wrapText="1"/>
    </xf>
    <xf numFmtId="0" fontId="4" fillId="0" borderId="141" xfId="0" applyFont="1" applyBorder="1" applyAlignment="1">
      <alignment horizontal="center"/>
    </xf>
    <xf numFmtId="0" fontId="8" fillId="0" borderId="141" xfId="3" applyFont="1" applyBorder="1" applyAlignment="1">
      <alignment vertical="top" wrapText="1"/>
    </xf>
    <xf numFmtId="4" fontId="4" fillId="0" borderId="141" xfId="3" applyNumberFormat="1" applyFont="1" applyBorder="1" applyAlignment="1">
      <alignment horizontal="center"/>
    </xf>
    <xf numFmtId="0" fontId="9" fillId="0" borderId="142" xfId="0" applyFont="1" applyBorder="1" applyAlignment="1">
      <alignment vertical="center"/>
    </xf>
    <xf numFmtId="4" fontId="9" fillId="0" borderId="141" xfId="3" applyNumberFormat="1" applyFont="1" applyBorder="1" applyAlignment="1">
      <alignment horizontal="center"/>
    </xf>
    <xf numFmtId="164" fontId="7" fillId="0" borderId="141" xfId="0" applyNumberFormat="1" applyFont="1" applyBorder="1" applyAlignment="1">
      <alignment horizontal="center"/>
    </xf>
    <xf numFmtId="0" fontId="0" fillId="0" borderId="0" xfId="0"/>
    <xf numFmtId="0" fontId="23" fillId="0" borderId="16" xfId="4" applyFont="1" applyFill="1" applyBorder="1" applyAlignment="1">
      <alignment wrapText="1" shrinkToFit="1"/>
    </xf>
    <xf numFmtId="49" fontId="1" fillId="0" borderId="21" xfId="4" applyNumberFormat="1" applyFont="1" applyBorder="1"/>
    <xf numFmtId="0" fontId="23" fillId="12" borderId="4" xfId="4" applyFont="1" applyFill="1" applyBorder="1" applyAlignment="1">
      <alignment vertical="center"/>
    </xf>
    <xf numFmtId="0" fontId="1" fillId="12" borderId="21" xfId="4" applyFill="1" applyBorder="1"/>
    <xf numFmtId="49" fontId="23" fillId="2" borderId="21" xfId="4" applyNumberFormat="1" applyFont="1" applyFill="1" applyBorder="1"/>
    <xf numFmtId="0" fontId="23" fillId="12" borderId="4" xfId="4" applyFont="1" applyFill="1" applyBorder="1"/>
    <xf numFmtId="4" fontId="23" fillId="12" borderId="155" xfId="4" applyNumberFormat="1" applyFont="1" applyFill="1" applyBorder="1" applyAlignment="1">
      <alignment horizontal="right" vertical="center"/>
    </xf>
    <xf numFmtId="4" fontId="24" fillId="12" borderId="48" xfId="0" applyNumberFormat="1" applyFont="1" applyFill="1" applyBorder="1" applyAlignment="1">
      <alignment horizontal="right"/>
    </xf>
    <xf numFmtId="4" fontId="24" fillId="12" borderId="17" xfId="0" applyNumberFormat="1" applyFont="1" applyFill="1" applyBorder="1" applyAlignment="1">
      <alignment horizontal="right"/>
    </xf>
    <xf numFmtId="4" fontId="24" fillId="12" borderId="29" xfId="0" applyNumberFormat="1" applyFont="1" applyFill="1" applyBorder="1" applyAlignment="1">
      <alignment horizontal="right"/>
    </xf>
    <xf numFmtId="4" fontId="1" fillId="0" borderId="156" xfId="4" applyNumberFormat="1" applyFont="1" applyBorder="1"/>
    <xf numFmtId="4" fontId="0" fillId="0" borderId="14" xfId="0" applyNumberFormat="1" applyBorder="1"/>
    <xf numFmtId="4" fontId="0" fillId="0" borderId="0" xfId="0" applyNumberFormat="1" applyBorder="1"/>
    <xf numFmtId="4" fontId="0" fillId="0" borderId="20" xfId="0" applyNumberFormat="1" applyBorder="1"/>
    <xf numFmtId="4" fontId="23" fillId="12" borderId="155" xfId="4" applyNumberFormat="1" applyFont="1" applyFill="1" applyBorder="1"/>
    <xf numFmtId="4" fontId="24" fillId="12" borderId="59" xfId="0" applyNumberFormat="1" applyFont="1" applyFill="1" applyBorder="1"/>
    <xf numFmtId="4" fontId="24" fillId="12" borderId="62" xfId="0" applyNumberFormat="1" applyFont="1" applyFill="1" applyBorder="1"/>
    <xf numFmtId="4" fontId="23" fillId="2" borderId="156" xfId="4" applyNumberFormat="1" applyFont="1" applyFill="1" applyBorder="1"/>
    <xf numFmtId="4" fontId="25" fillId="2" borderId="14" xfId="0" applyNumberFormat="1" applyFont="1" applyFill="1" applyBorder="1"/>
    <xf numFmtId="4" fontId="25" fillId="2" borderId="0" xfId="0" applyNumberFormat="1" applyFont="1" applyFill="1" applyBorder="1"/>
    <xf numFmtId="4" fontId="25" fillId="2" borderId="20" xfId="0" applyNumberFormat="1" applyFont="1" applyFill="1" applyBorder="1"/>
    <xf numFmtId="4" fontId="1" fillId="0" borderId="156" xfId="4" applyNumberFormat="1" applyBorder="1"/>
    <xf numFmtId="4" fontId="1" fillId="12" borderId="156" xfId="4" applyNumberFormat="1" applyFill="1" applyBorder="1"/>
    <xf numFmtId="4" fontId="0" fillId="12" borderId="14" xfId="0" applyNumberFormat="1" applyFill="1" applyBorder="1"/>
    <xf numFmtId="4" fontId="0" fillId="12" borderId="0" xfId="0" applyNumberFormat="1" applyFill="1" applyBorder="1"/>
    <xf numFmtId="4" fontId="24" fillId="0" borderId="44" xfId="0" applyNumberFormat="1" applyFont="1" applyBorder="1"/>
    <xf numFmtId="4" fontId="24" fillId="0" borderId="25" xfId="0" applyNumberFormat="1" applyFont="1" applyBorder="1"/>
    <xf numFmtId="4" fontId="0" fillId="0" borderId="154" xfId="0" applyNumberFormat="1" applyBorder="1"/>
    <xf numFmtId="4" fontId="0" fillId="0" borderId="70" xfId="0" applyNumberFormat="1" applyBorder="1"/>
    <xf numFmtId="4" fontId="0" fillId="0" borderId="85" xfId="0" applyNumberFormat="1" applyBorder="1"/>
    <xf numFmtId="4" fontId="0" fillId="0" borderId="157" xfId="0" applyNumberFormat="1" applyBorder="1"/>
    <xf numFmtId="4" fontId="0" fillId="12" borderId="20" xfId="0" applyNumberFormat="1" applyFill="1" applyBorder="1"/>
    <xf numFmtId="4" fontId="24" fillId="2" borderId="14" xfId="0" applyNumberFormat="1" applyFont="1" applyFill="1" applyBorder="1"/>
    <xf numFmtId="4" fontId="24" fillId="2" borderId="0" xfId="0" applyNumberFormat="1" applyFont="1" applyFill="1" applyBorder="1"/>
    <xf numFmtId="4" fontId="24" fillId="2" borderId="20" xfId="0" applyNumberFormat="1" applyFont="1" applyFill="1" applyBorder="1"/>
    <xf numFmtId="0" fontId="23" fillId="0" borderId="158" xfId="4" applyFont="1" applyBorder="1"/>
    <xf numFmtId="0" fontId="23" fillId="0" borderId="69" xfId="4" applyFont="1" applyBorder="1"/>
    <xf numFmtId="0" fontId="23" fillId="0" borderId="26" xfId="4" applyFont="1" applyBorder="1"/>
    <xf numFmtId="4" fontId="0" fillId="11" borderId="14" xfId="0" applyNumberFormat="1" applyFill="1" applyBorder="1"/>
    <xf numFmtId="4" fontId="0" fillId="0" borderId="0" xfId="0" applyNumberFormat="1"/>
    <xf numFmtId="0" fontId="6" fillId="0" borderId="2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19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4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/>
    </xf>
    <xf numFmtId="0" fontId="23" fillId="13" borderId="21" xfId="4" applyFont="1" applyFill="1" applyBorder="1" applyAlignment="1">
      <alignment horizontal="left" wrapText="1" shrinkToFit="1"/>
    </xf>
    <xf numFmtId="0" fontId="23" fillId="13" borderId="0" xfId="4" applyFont="1" applyFill="1" applyBorder="1" applyAlignment="1">
      <alignment horizontal="left" wrapText="1" shrinkToFit="1"/>
    </xf>
  </cellXfs>
  <cellStyles count="5">
    <cellStyle name="Excel Built-in Normal" xfId="1"/>
    <cellStyle name="Normální" xfId="0" builtinId="0"/>
    <cellStyle name="normální 2" xfId="2"/>
    <cellStyle name="Normální 3" xfId="4"/>
    <cellStyle name="normální_POL.XL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&#225;loha%20pr&#225;ce%202000-2010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view="pageBreakPreview" topLeftCell="A97" zoomScale="89" zoomScaleSheetLayoutView="89" workbookViewId="0">
      <selection activeCell="F122" sqref="F122"/>
    </sheetView>
  </sheetViews>
  <sheetFormatPr defaultColWidth="9.109375" defaultRowHeight="13.8" x14ac:dyDescent="0.25"/>
  <cols>
    <col min="1" max="1" width="5.88671875" style="18" customWidth="1"/>
    <col min="2" max="2" width="9.5546875" style="18" customWidth="1"/>
    <col min="3" max="3" width="110.6640625" style="18" customWidth="1"/>
    <col min="4" max="4" width="20" style="19" customWidth="1"/>
    <col min="5" max="5" width="23.44140625" style="18" customWidth="1"/>
    <col min="6" max="6" width="22.33203125" style="18" customWidth="1"/>
    <col min="7" max="16384" width="9.109375" style="18"/>
  </cols>
  <sheetData>
    <row r="1" spans="1:5" ht="20.399999999999999" x14ac:dyDescent="0.25">
      <c r="A1" s="17" t="s">
        <v>58</v>
      </c>
      <c r="D1" s="18"/>
      <c r="E1" s="19"/>
    </row>
    <row r="2" spans="1:5" ht="14.25" customHeight="1" x14ac:dyDescent="0.25">
      <c r="A2" s="17"/>
      <c r="D2" s="18"/>
      <c r="E2" s="19"/>
    </row>
    <row r="3" spans="1:5" ht="20.25" customHeight="1" x14ac:dyDescent="0.25">
      <c r="A3" s="22" t="s">
        <v>114</v>
      </c>
      <c r="B3" s="23"/>
      <c r="C3" s="23"/>
      <c r="D3" s="23"/>
      <c r="E3" s="48"/>
    </row>
    <row r="4" spans="1:5" ht="15" customHeight="1" thickBot="1" x14ac:dyDescent="0.3">
      <c r="A4" s="21"/>
      <c r="D4" s="18"/>
      <c r="E4" s="19"/>
    </row>
    <row r="5" spans="1:5" ht="18" x14ac:dyDescent="0.25">
      <c r="A5" s="24" t="s">
        <v>108</v>
      </c>
      <c r="B5" s="25"/>
      <c r="C5" s="25"/>
      <c r="D5" s="25"/>
      <c r="E5" s="26"/>
    </row>
    <row r="6" spans="1:5" x14ac:dyDescent="0.25">
      <c r="A6" s="27" t="s">
        <v>4</v>
      </c>
      <c r="B6" s="74" t="s">
        <v>1</v>
      </c>
      <c r="C6" s="75" t="s">
        <v>5</v>
      </c>
      <c r="D6" s="39" t="s">
        <v>59</v>
      </c>
      <c r="E6" s="28" t="s">
        <v>60</v>
      </c>
    </row>
    <row r="7" spans="1:5" ht="12.75" customHeight="1" x14ac:dyDescent="0.25">
      <c r="A7" s="29">
        <v>1</v>
      </c>
      <c r="B7" s="100" t="s">
        <v>0</v>
      </c>
      <c r="C7" s="101" t="s">
        <v>16</v>
      </c>
      <c r="D7" s="97">
        <v>0</v>
      </c>
      <c r="E7" s="139"/>
    </row>
    <row r="8" spans="1:5" ht="12.75" customHeight="1" x14ac:dyDescent="0.25">
      <c r="A8" s="61">
        <v>2</v>
      </c>
      <c r="B8" s="30" t="s">
        <v>12</v>
      </c>
      <c r="C8" s="31" t="s">
        <v>13</v>
      </c>
      <c r="D8" s="97">
        <v>0</v>
      </c>
      <c r="E8" s="140"/>
    </row>
    <row r="9" spans="1:5" ht="12.75" customHeight="1" x14ac:dyDescent="0.25">
      <c r="A9" s="50">
        <v>3</v>
      </c>
      <c r="B9" s="32" t="s">
        <v>14</v>
      </c>
      <c r="C9" s="31" t="s">
        <v>61</v>
      </c>
      <c r="D9" s="98">
        <v>0</v>
      </c>
      <c r="E9" s="140"/>
    </row>
    <row r="10" spans="1:5" ht="12.75" customHeight="1" x14ac:dyDescent="0.25">
      <c r="A10" s="61">
        <v>4</v>
      </c>
      <c r="B10" s="32" t="s">
        <v>26</v>
      </c>
      <c r="C10" s="31" t="s">
        <v>62</v>
      </c>
      <c r="D10" s="98">
        <v>0</v>
      </c>
      <c r="E10" s="140"/>
    </row>
    <row r="11" spans="1:5" ht="12.75" customHeight="1" x14ac:dyDescent="0.25">
      <c r="A11" s="50">
        <v>5</v>
      </c>
      <c r="B11" s="33" t="s">
        <v>0</v>
      </c>
      <c r="C11" s="31" t="s">
        <v>9</v>
      </c>
      <c r="D11" s="98">
        <v>0</v>
      </c>
      <c r="E11" s="140"/>
    </row>
    <row r="12" spans="1:5" ht="12.75" customHeight="1" x14ac:dyDescent="0.25">
      <c r="A12" s="61">
        <v>6</v>
      </c>
      <c r="B12" s="32" t="s">
        <v>63</v>
      </c>
      <c r="C12" s="31" t="s">
        <v>64</v>
      </c>
      <c r="D12" s="98">
        <v>0</v>
      </c>
      <c r="E12" s="140"/>
    </row>
    <row r="13" spans="1:5" ht="12.75" customHeight="1" x14ac:dyDescent="0.25">
      <c r="A13" s="50">
        <v>7</v>
      </c>
      <c r="B13" s="32" t="s">
        <v>7</v>
      </c>
      <c r="C13" s="31" t="s">
        <v>39</v>
      </c>
      <c r="D13" s="98">
        <v>0</v>
      </c>
      <c r="E13" s="140"/>
    </row>
    <row r="14" spans="1:5" ht="12.75" customHeight="1" x14ac:dyDescent="0.25">
      <c r="A14" s="61">
        <v>8</v>
      </c>
      <c r="B14" s="32" t="s">
        <v>109</v>
      </c>
      <c r="C14" s="31" t="s">
        <v>110</v>
      </c>
      <c r="D14" s="98">
        <v>0</v>
      </c>
      <c r="E14" s="140"/>
    </row>
    <row r="15" spans="1:5" ht="12.75" customHeight="1" x14ac:dyDescent="0.25">
      <c r="A15" s="50">
        <v>9</v>
      </c>
      <c r="B15" s="34" t="s">
        <v>0</v>
      </c>
      <c r="C15" s="62" t="s">
        <v>65</v>
      </c>
      <c r="D15" s="98">
        <v>0</v>
      </c>
      <c r="E15" s="140"/>
    </row>
    <row r="16" spans="1:5" ht="12.75" customHeight="1" x14ac:dyDescent="0.25">
      <c r="A16" s="61">
        <v>10</v>
      </c>
      <c r="B16" s="35" t="s">
        <v>0</v>
      </c>
      <c r="C16" s="62" t="s">
        <v>66</v>
      </c>
      <c r="D16" s="98">
        <v>0</v>
      </c>
      <c r="E16" s="140"/>
    </row>
    <row r="17" spans="1:6" ht="12.75" customHeight="1" x14ac:dyDescent="0.25">
      <c r="A17" s="50">
        <v>11</v>
      </c>
      <c r="B17" s="32" t="s">
        <v>67</v>
      </c>
      <c r="C17" s="31" t="s">
        <v>68</v>
      </c>
      <c r="D17" s="98">
        <v>0</v>
      </c>
      <c r="E17" s="140"/>
    </row>
    <row r="18" spans="1:6" ht="12.75" customHeight="1" x14ac:dyDescent="0.25">
      <c r="A18" s="61">
        <v>12</v>
      </c>
      <c r="B18" s="32" t="s">
        <v>6</v>
      </c>
      <c r="C18" s="31" t="s">
        <v>15</v>
      </c>
      <c r="D18" s="98">
        <v>0</v>
      </c>
      <c r="E18" s="140"/>
    </row>
    <row r="19" spans="1:6" ht="12.75" customHeight="1" x14ac:dyDescent="0.25">
      <c r="A19" s="36"/>
      <c r="B19" s="37"/>
      <c r="C19" s="57"/>
      <c r="D19" s="141"/>
      <c r="E19" s="140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x14ac:dyDescent="0.25">
      <c r="A21" s="36"/>
      <c r="B21" s="104" t="s">
        <v>10</v>
      </c>
      <c r="C21" s="39" t="s">
        <v>2</v>
      </c>
      <c r="D21" s="39" t="s">
        <v>59</v>
      </c>
      <c r="E21" s="140"/>
    </row>
    <row r="22" spans="1:6" x14ac:dyDescent="0.25">
      <c r="A22" s="36"/>
      <c r="B22" s="63">
        <v>1</v>
      </c>
      <c r="C22" s="64" t="s">
        <v>112</v>
      </c>
      <c r="D22" s="98">
        <v>0</v>
      </c>
      <c r="E22" s="140"/>
      <c r="F22" s="96"/>
    </row>
    <row r="23" spans="1:6" x14ac:dyDescent="0.25">
      <c r="A23" s="36"/>
      <c r="B23" s="47" t="s">
        <v>3</v>
      </c>
      <c r="C23" s="40" t="s">
        <v>125</v>
      </c>
      <c r="D23" s="98">
        <v>0</v>
      </c>
      <c r="E23" s="140"/>
      <c r="F23" s="96"/>
    </row>
    <row r="24" spans="1:6" x14ac:dyDescent="0.25">
      <c r="A24" s="36"/>
      <c r="B24" s="63">
        <v>3</v>
      </c>
      <c r="C24" s="41" t="s">
        <v>129</v>
      </c>
      <c r="D24" s="98">
        <v>0</v>
      </c>
      <c r="E24" s="140"/>
    </row>
    <row r="25" spans="1:6" x14ac:dyDescent="0.25">
      <c r="A25" s="36"/>
      <c r="B25" s="63">
        <v>4</v>
      </c>
      <c r="C25" s="42" t="s">
        <v>18</v>
      </c>
      <c r="D25" s="98">
        <v>0</v>
      </c>
      <c r="E25" s="140"/>
    </row>
    <row r="26" spans="1:6" x14ac:dyDescent="0.25">
      <c r="A26" s="36"/>
      <c r="B26" s="63">
        <v>5</v>
      </c>
      <c r="C26" s="31" t="s">
        <v>111</v>
      </c>
      <c r="D26" s="98">
        <v>0</v>
      </c>
      <c r="E26" s="140"/>
      <c r="F26" s="96"/>
    </row>
    <row r="27" spans="1:6" x14ac:dyDescent="0.25">
      <c r="A27" s="36"/>
      <c r="B27" s="63">
        <v>6</v>
      </c>
      <c r="C27" s="65" t="s">
        <v>17</v>
      </c>
      <c r="D27" s="97">
        <v>0</v>
      </c>
      <c r="E27" s="140"/>
    </row>
    <row r="28" spans="1:6" ht="12.75" customHeight="1" x14ac:dyDescent="0.25">
      <c r="A28" s="36"/>
      <c r="B28" s="63">
        <v>7</v>
      </c>
      <c r="C28" s="46" t="s">
        <v>116</v>
      </c>
      <c r="D28" s="97">
        <v>0</v>
      </c>
      <c r="E28" s="140"/>
    </row>
    <row r="29" spans="1:6" x14ac:dyDescent="0.25">
      <c r="A29" s="36"/>
      <c r="B29" s="37"/>
      <c r="C29" s="37"/>
      <c r="D29" s="92"/>
      <c r="E29" s="140"/>
    </row>
    <row r="30" spans="1:6" ht="18" x14ac:dyDescent="0.25">
      <c r="A30" s="38" t="s">
        <v>72</v>
      </c>
      <c r="B30" s="37"/>
      <c r="C30" s="37"/>
      <c r="D30" s="37"/>
      <c r="E30" s="140"/>
    </row>
    <row r="31" spans="1:6" x14ac:dyDescent="0.25">
      <c r="A31" s="36"/>
      <c r="B31" s="104" t="s">
        <v>10</v>
      </c>
      <c r="C31" s="39" t="s">
        <v>2</v>
      </c>
      <c r="D31" s="39" t="s">
        <v>59</v>
      </c>
      <c r="E31" s="140"/>
    </row>
    <row r="32" spans="1:6" ht="14.4" thickBot="1" x14ac:dyDescent="0.3">
      <c r="A32" s="43"/>
      <c r="B32" s="44">
        <v>1</v>
      </c>
      <c r="C32" s="45" t="s">
        <v>113</v>
      </c>
      <c r="D32" s="99">
        <v>0</v>
      </c>
      <c r="E32" s="130"/>
    </row>
    <row r="33" spans="1:6" x14ac:dyDescent="0.25">
      <c r="D33" s="18"/>
    </row>
    <row r="34" spans="1:6" ht="18" x14ac:dyDescent="0.25">
      <c r="A34" s="22" t="s">
        <v>115</v>
      </c>
      <c r="B34" s="23"/>
      <c r="C34" s="23"/>
      <c r="D34" s="23"/>
      <c r="E34" s="23"/>
    </row>
    <row r="35" spans="1:6" ht="14.4" thickBot="1" x14ac:dyDescent="0.3">
      <c r="D35" s="18"/>
      <c r="E35" s="19"/>
    </row>
    <row r="36" spans="1:6" ht="18" x14ac:dyDescent="0.25">
      <c r="A36" s="24" t="s">
        <v>73</v>
      </c>
      <c r="B36" s="25"/>
      <c r="C36" s="25"/>
      <c r="D36" s="25"/>
      <c r="E36" s="26"/>
    </row>
    <row r="37" spans="1:6" x14ac:dyDescent="0.25">
      <c r="A37" s="27" t="s">
        <v>4</v>
      </c>
      <c r="B37" s="74" t="s">
        <v>1</v>
      </c>
      <c r="C37" s="75" t="s">
        <v>5</v>
      </c>
      <c r="D37" s="39" t="s">
        <v>59</v>
      </c>
      <c r="E37" s="28" t="s">
        <v>74</v>
      </c>
    </row>
    <row r="38" spans="1:6" ht="12.75" customHeight="1" x14ac:dyDescent="0.25">
      <c r="A38" s="29">
        <v>1</v>
      </c>
      <c r="B38" s="100" t="s">
        <v>0</v>
      </c>
      <c r="C38" s="101" t="s">
        <v>16</v>
      </c>
      <c r="D38" s="97">
        <v>0</v>
      </c>
      <c r="E38" s="102"/>
      <c r="F38" s="96"/>
    </row>
    <row r="39" spans="1:6" ht="12.75" customHeight="1" x14ac:dyDescent="0.25">
      <c r="A39" s="61">
        <v>2</v>
      </c>
      <c r="B39" s="30" t="s">
        <v>12</v>
      </c>
      <c r="C39" s="31" t="s">
        <v>13</v>
      </c>
      <c r="D39" s="97">
        <v>0</v>
      </c>
      <c r="E39" s="103"/>
      <c r="F39" s="96"/>
    </row>
    <row r="40" spans="1:6" ht="12.75" customHeight="1" x14ac:dyDescent="0.25">
      <c r="A40" s="50">
        <v>3</v>
      </c>
      <c r="B40" s="32" t="s">
        <v>14</v>
      </c>
      <c r="C40" s="31" t="s">
        <v>61</v>
      </c>
      <c r="D40" s="97">
        <v>0</v>
      </c>
      <c r="E40" s="103"/>
      <c r="F40" s="96"/>
    </row>
    <row r="41" spans="1:6" ht="12.75" customHeight="1" x14ac:dyDescent="0.25">
      <c r="A41" s="61">
        <v>4</v>
      </c>
      <c r="B41" s="32" t="s">
        <v>26</v>
      </c>
      <c r="C41" s="31" t="s">
        <v>62</v>
      </c>
      <c r="D41" s="97">
        <v>0</v>
      </c>
      <c r="E41" s="103"/>
      <c r="F41" s="96"/>
    </row>
    <row r="42" spans="1:6" ht="12.75" customHeight="1" x14ac:dyDescent="0.25">
      <c r="A42" s="50">
        <v>5</v>
      </c>
      <c r="B42" s="33" t="s">
        <v>0</v>
      </c>
      <c r="C42" s="31" t="s">
        <v>9</v>
      </c>
      <c r="D42" s="97">
        <v>0</v>
      </c>
      <c r="E42" s="103"/>
      <c r="F42" s="96"/>
    </row>
    <row r="43" spans="1:6" ht="12.75" customHeight="1" x14ac:dyDescent="0.25">
      <c r="A43" s="61">
        <v>6</v>
      </c>
      <c r="B43" s="32" t="s">
        <v>0</v>
      </c>
      <c r="C43" s="31" t="s">
        <v>64</v>
      </c>
      <c r="D43" s="97">
        <v>0</v>
      </c>
      <c r="E43" s="103"/>
      <c r="F43" s="96"/>
    </row>
    <row r="44" spans="1:6" ht="12.75" customHeight="1" x14ac:dyDescent="0.25">
      <c r="A44" s="50">
        <v>7</v>
      </c>
      <c r="B44" s="32" t="s">
        <v>7</v>
      </c>
      <c r="C44" s="31"/>
      <c r="D44" s="97">
        <v>0</v>
      </c>
      <c r="E44" s="103"/>
      <c r="F44" s="96"/>
    </row>
    <row r="45" spans="1:6" ht="12.75" customHeight="1" x14ac:dyDescent="0.25">
      <c r="A45" s="61">
        <v>8</v>
      </c>
      <c r="B45" s="32" t="s">
        <v>109</v>
      </c>
      <c r="C45" s="31"/>
      <c r="D45" s="98">
        <v>0</v>
      </c>
      <c r="E45" s="103"/>
      <c r="F45" s="96"/>
    </row>
    <row r="46" spans="1:6" ht="12.75" customHeight="1" x14ac:dyDescent="0.25">
      <c r="A46" s="50">
        <v>9</v>
      </c>
      <c r="B46" s="34" t="s">
        <v>0</v>
      </c>
      <c r="C46" s="62" t="s">
        <v>65</v>
      </c>
      <c r="D46" s="97">
        <v>0</v>
      </c>
      <c r="E46" s="103"/>
      <c r="F46" s="96"/>
    </row>
    <row r="47" spans="1:6" ht="12.75" customHeight="1" x14ac:dyDescent="0.25">
      <c r="A47" s="61">
        <v>10</v>
      </c>
      <c r="B47" s="35" t="s">
        <v>0</v>
      </c>
      <c r="C47" s="62" t="s">
        <v>75</v>
      </c>
      <c r="D47" s="97">
        <v>0</v>
      </c>
      <c r="E47" s="103"/>
      <c r="F47" s="96"/>
    </row>
    <row r="48" spans="1:6" ht="12.75" customHeight="1" x14ac:dyDescent="0.25">
      <c r="A48" s="50">
        <v>11</v>
      </c>
      <c r="B48" s="32" t="s">
        <v>67</v>
      </c>
      <c r="C48" s="31" t="s">
        <v>68</v>
      </c>
      <c r="D48" s="97">
        <v>0</v>
      </c>
      <c r="E48" s="103"/>
      <c r="F48" s="96"/>
    </row>
    <row r="49" spans="1:6" ht="12.75" customHeight="1" x14ac:dyDescent="0.25">
      <c r="A49" s="61">
        <v>12</v>
      </c>
      <c r="B49" s="32" t="s">
        <v>6</v>
      </c>
      <c r="C49" s="31" t="s">
        <v>15</v>
      </c>
      <c r="D49" s="97">
        <v>0</v>
      </c>
      <c r="E49" s="103"/>
      <c r="F49" s="96"/>
    </row>
    <row r="50" spans="1:6" ht="12.75" customHeight="1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D38+D39+D40+D41+D42+D43+D44+D45+D46+D47+D48+D49+D53+D54+D55+D56+D57+D58+D59+D63</f>
        <v>0</v>
      </c>
      <c r="F51" s="96"/>
    </row>
    <row r="52" spans="1:6" x14ac:dyDescent="0.25">
      <c r="A52" s="36"/>
      <c r="B52" s="104" t="s">
        <v>10</v>
      </c>
      <c r="C52" s="39" t="s">
        <v>2</v>
      </c>
      <c r="D52" s="39" t="s">
        <v>59</v>
      </c>
      <c r="E52" s="103"/>
      <c r="F52" s="96"/>
    </row>
    <row r="53" spans="1:6" x14ac:dyDescent="0.25">
      <c r="A53" s="36"/>
      <c r="B53" s="63">
        <v>1</v>
      </c>
      <c r="C53" s="64" t="s">
        <v>77</v>
      </c>
      <c r="D53" s="97">
        <v>0</v>
      </c>
      <c r="E53" s="103"/>
      <c r="F53" s="96"/>
    </row>
    <row r="54" spans="1:6" x14ac:dyDescent="0.25">
      <c r="A54" s="36"/>
      <c r="B54" s="47" t="s">
        <v>3</v>
      </c>
      <c r="C54" s="40" t="s">
        <v>124</v>
      </c>
      <c r="D54" s="97">
        <v>0</v>
      </c>
      <c r="E54" s="103"/>
      <c r="F54" s="96"/>
    </row>
    <row r="55" spans="1:6" x14ac:dyDescent="0.25">
      <c r="A55" s="36"/>
      <c r="B55" s="63">
        <v>3</v>
      </c>
      <c r="C55" s="41" t="s">
        <v>70</v>
      </c>
      <c r="D55" s="97">
        <v>0</v>
      </c>
      <c r="E55" s="103"/>
      <c r="F55" s="96"/>
    </row>
    <row r="56" spans="1:6" x14ac:dyDescent="0.25">
      <c r="A56" s="36"/>
      <c r="B56" s="63">
        <v>4</v>
      </c>
      <c r="C56" s="42" t="s">
        <v>18</v>
      </c>
      <c r="D56" s="97">
        <v>0</v>
      </c>
      <c r="E56" s="103"/>
      <c r="F56" s="96"/>
    </row>
    <row r="57" spans="1:6" x14ac:dyDescent="0.25">
      <c r="A57" s="36"/>
      <c r="B57" s="63">
        <v>5</v>
      </c>
      <c r="C57" s="31" t="s">
        <v>111</v>
      </c>
      <c r="D57" s="97">
        <v>0</v>
      </c>
      <c r="E57" s="103"/>
      <c r="F57" s="96"/>
    </row>
    <row r="58" spans="1:6" x14ac:dyDescent="0.25">
      <c r="A58" s="36"/>
      <c r="B58" s="68" t="s">
        <v>25</v>
      </c>
      <c r="C58" s="65" t="s">
        <v>17</v>
      </c>
      <c r="D58" s="97">
        <v>0</v>
      </c>
      <c r="E58" s="103"/>
      <c r="F58" s="96"/>
    </row>
    <row r="59" spans="1:6" ht="13.5" customHeight="1" x14ac:dyDescent="0.25">
      <c r="A59" s="36"/>
      <c r="B59" s="66">
        <v>6</v>
      </c>
      <c r="C59" s="46" t="s">
        <v>71</v>
      </c>
      <c r="D59" s="97">
        <v>0</v>
      </c>
      <c r="E59" s="103"/>
      <c r="F59" s="96"/>
    </row>
    <row r="60" spans="1:6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x14ac:dyDescent="0.25">
      <c r="A62" s="36"/>
      <c r="B62" s="104" t="s">
        <v>10</v>
      </c>
      <c r="C62" s="39" t="s">
        <v>2</v>
      </c>
      <c r="D62" s="39" t="s">
        <v>59</v>
      </c>
      <c r="E62" s="103"/>
      <c r="F62" s="96"/>
    </row>
    <row r="63" spans="1:6" ht="14.4" thickBot="1" x14ac:dyDescent="0.3">
      <c r="A63" s="43"/>
      <c r="B63" s="44">
        <v>1</v>
      </c>
      <c r="C63" s="45" t="s">
        <v>79</v>
      </c>
      <c r="D63" s="99">
        <v>0</v>
      </c>
      <c r="E63" s="105"/>
      <c r="F63" s="96"/>
    </row>
    <row r="64" spans="1:6" x14ac:dyDescent="0.25">
      <c r="D64" s="18"/>
    </row>
    <row r="65" spans="1:6" ht="18" x14ac:dyDescent="0.25">
      <c r="A65" s="22" t="s">
        <v>40</v>
      </c>
      <c r="B65" s="22"/>
      <c r="C65" s="22"/>
      <c r="D65" s="22"/>
    </row>
    <row r="66" spans="1:6" s="20" customFormat="1" ht="14.4" thickBot="1" x14ac:dyDescent="0.3">
      <c r="D66" s="55"/>
    </row>
    <row r="67" spans="1:6" s="20" customFormat="1" ht="18" x14ac:dyDescent="0.25">
      <c r="A67" s="52" t="s">
        <v>33</v>
      </c>
      <c r="B67" s="56"/>
      <c r="C67" s="56"/>
      <c r="D67" s="56"/>
      <c r="E67" s="49" t="s">
        <v>24</v>
      </c>
    </row>
    <row r="68" spans="1:6" s="20" customFormat="1" ht="12.75" customHeight="1" x14ac:dyDescent="0.25">
      <c r="A68" s="168" t="s">
        <v>4</v>
      </c>
      <c r="B68" s="169" t="s">
        <v>1</v>
      </c>
      <c r="C68" s="234" t="s">
        <v>5</v>
      </c>
      <c r="D68" s="171" t="s">
        <v>123</v>
      </c>
      <c r="E68" s="107"/>
    </row>
    <row r="69" spans="1:6" s="20" customFormat="1" ht="12.75" customHeight="1" x14ac:dyDescent="0.25">
      <c r="A69" s="177">
        <v>1</v>
      </c>
      <c r="B69" s="100" t="s">
        <v>0</v>
      </c>
      <c r="C69" s="101" t="s">
        <v>43</v>
      </c>
      <c r="D69" s="215">
        <v>0</v>
      </c>
      <c r="E69" s="235"/>
    </row>
    <row r="70" spans="1:6" s="20" customFormat="1" ht="12.75" customHeight="1" x14ac:dyDescent="0.25">
      <c r="A70" s="177">
        <v>2</v>
      </c>
      <c r="B70" s="236" t="s">
        <v>0</v>
      </c>
      <c r="C70" s="176" t="s">
        <v>20</v>
      </c>
      <c r="D70" s="215">
        <v>0</v>
      </c>
      <c r="E70" s="108"/>
    </row>
    <row r="71" spans="1:6" s="20" customFormat="1" ht="12.75" customHeight="1" x14ac:dyDescent="0.25">
      <c r="A71" s="177">
        <v>3</v>
      </c>
      <c r="B71" s="236" t="s">
        <v>0</v>
      </c>
      <c r="C71" s="176" t="s">
        <v>41</v>
      </c>
      <c r="D71" s="215">
        <v>0</v>
      </c>
      <c r="E71" s="108"/>
    </row>
    <row r="72" spans="1:6" s="20" customFormat="1" ht="15.6" x14ac:dyDescent="0.25">
      <c r="A72" s="177">
        <v>4</v>
      </c>
      <c r="B72" s="237" t="s">
        <v>0</v>
      </c>
      <c r="C72" s="176" t="s">
        <v>21</v>
      </c>
      <c r="D72" s="215">
        <v>0</v>
      </c>
      <c r="E72" s="109">
        <f>D69+D70+D71+D72+D73+D74+D75</f>
        <v>0</v>
      </c>
      <c r="F72" s="106"/>
    </row>
    <row r="73" spans="1:6" s="20" customFormat="1" ht="12.75" customHeight="1" x14ac:dyDescent="0.25">
      <c r="A73" s="177">
        <v>5</v>
      </c>
      <c r="B73" s="237" t="s">
        <v>0</v>
      </c>
      <c r="C73" s="176" t="s">
        <v>42</v>
      </c>
      <c r="D73" s="215">
        <v>0</v>
      </c>
      <c r="E73" s="108"/>
    </row>
    <row r="74" spans="1:6" s="20" customFormat="1" ht="12.75" customHeight="1" x14ac:dyDescent="0.25">
      <c r="A74" s="177">
        <v>6</v>
      </c>
      <c r="B74" s="237" t="s">
        <v>0</v>
      </c>
      <c r="C74" s="176" t="s">
        <v>22</v>
      </c>
      <c r="D74" s="215">
        <v>0</v>
      </c>
      <c r="E74" s="108"/>
    </row>
    <row r="75" spans="1:6" s="20" customFormat="1" ht="13.5" customHeight="1" thickBot="1" x14ac:dyDescent="0.3">
      <c r="A75" s="54">
        <v>7</v>
      </c>
      <c r="B75" s="238" t="s">
        <v>0</v>
      </c>
      <c r="C75" s="239" t="s">
        <v>23</v>
      </c>
      <c r="D75" s="240">
        <v>0</v>
      </c>
      <c r="E75" s="110"/>
    </row>
    <row r="76" spans="1:6" s="20" customFormat="1" x14ac:dyDescent="0.25">
      <c r="D76" s="213"/>
    </row>
    <row r="77" spans="1:6" x14ac:dyDescent="0.25">
      <c r="D77" s="18"/>
    </row>
    <row r="78" spans="1:6" ht="18" x14ac:dyDescent="0.25">
      <c r="A78" s="22" t="s">
        <v>80</v>
      </c>
      <c r="B78" s="23"/>
      <c r="C78" s="23"/>
      <c r="D78" s="23"/>
      <c r="E78" s="23"/>
    </row>
    <row r="79" spans="1:6" ht="14.4" thickBot="1" x14ac:dyDescent="0.3">
      <c r="A79" s="19"/>
      <c r="D79" s="18"/>
      <c r="E79" s="19"/>
    </row>
    <row r="80" spans="1:6" ht="18" x14ac:dyDescent="0.25">
      <c r="A80" s="24" t="s">
        <v>27</v>
      </c>
      <c r="B80" s="25"/>
      <c r="C80" s="25"/>
      <c r="D80" s="25"/>
      <c r="E80" s="26"/>
    </row>
    <row r="81" spans="1:7" x14ac:dyDescent="0.25">
      <c r="A81" s="168" t="s">
        <v>4</v>
      </c>
      <c r="B81" s="169" t="s">
        <v>1</v>
      </c>
      <c r="C81" s="170" t="s">
        <v>5</v>
      </c>
      <c r="D81" s="171" t="s">
        <v>81</v>
      </c>
      <c r="E81" s="172" t="s">
        <v>32</v>
      </c>
    </row>
    <row r="82" spans="1:7" ht="12.75" customHeight="1" x14ac:dyDescent="0.25">
      <c r="A82" s="29">
        <v>1</v>
      </c>
      <c r="B82" s="100" t="s">
        <v>0</v>
      </c>
      <c r="C82" s="101" t="s">
        <v>16</v>
      </c>
      <c r="D82" s="166">
        <v>0</v>
      </c>
      <c r="E82" s="173"/>
    </row>
    <row r="83" spans="1:7" ht="12.75" customHeight="1" x14ac:dyDescent="0.25">
      <c r="A83" s="174">
        <v>2</v>
      </c>
      <c r="B83" s="175" t="s">
        <v>82</v>
      </c>
      <c r="C83" s="176" t="s">
        <v>83</v>
      </c>
      <c r="D83" s="166">
        <v>0</v>
      </c>
      <c r="E83" s="140"/>
    </row>
    <row r="84" spans="1:7" ht="12.75" customHeight="1" x14ac:dyDescent="0.25">
      <c r="A84" s="177">
        <v>3</v>
      </c>
      <c r="B84" s="178" t="s">
        <v>30</v>
      </c>
      <c r="C84" s="179" t="s">
        <v>31</v>
      </c>
      <c r="D84" s="166">
        <v>0</v>
      </c>
      <c r="E84" s="140"/>
    </row>
    <row r="85" spans="1:7" ht="12.75" customHeight="1" x14ac:dyDescent="0.25">
      <c r="A85" s="177">
        <v>4</v>
      </c>
      <c r="B85" s="180" t="s">
        <v>0</v>
      </c>
      <c r="C85" s="179" t="s">
        <v>84</v>
      </c>
      <c r="D85" s="166">
        <v>0</v>
      </c>
      <c r="E85" s="140"/>
    </row>
    <row r="86" spans="1:7" ht="12.75" customHeight="1" x14ac:dyDescent="0.25">
      <c r="A86" s="177">
        <v>5</v>
      </c>
      <c r="B86" s="181" t="s">
        <v>7</v>
      </c>
      <c r="C86" s="176" t="s">
        <v>142</v>
      </c>
      <c r="D86" s="215">
        <v>0</v>
      </c>
      <c r="E86" s="108"/>
    </row>
    <row r="87" spans="1:7" ht="12.75" customHeight="1" x14ac:dyDescent="0.25">
      <c r="A87" s="174">
        <v>6</v>
      </c>
      <c r="B87" s="181" t="s">
        <v>67</v>
      </c>
      <c r="C87" s="179" t="s">
        <v>85</v>
      </c>
      <c r="D87" s="215">
        <v>0</v>
      </c>
      <c r="E87" s="108"/>
    </row>
    <row r="88" spans="1:7" ht="12.75" customHeight="1" x14ac:dyDescent="0.25">
      <c r="A88" s="177">
        <v>7</v>
      </c>
      <c r="B88" s="181" t="s">
        <v>6</v>
      </c>
      <c r="C88" s="176" t="s">
        <v>15</v>
      </c>
      <c r="D88" s="215">
        <v>0</v>
      </c>
      <c r="E88" s="108"/>
      <c r="F88" s="20"/>
      <c r="G88" s="20"/>
    </row>
    <row r="89" spans="1:7" ht="12.75" customHeight="1" x14ac:dyDescent="0.25">
      <c r="A89" s="36"/>
      <c r="B89" s="57"/>
      <c r="C89" s="57"/>
      <c r="D89" s="141"/>
      <c r="E89" s="216">
        <f>D82+D83+D84+D85+D86+D87+D88+D92+D93+D97</f>
        <v>0</v>
      </c>
      <c r="F89" s="213"/>
      <c r="G89" s="20"/>
    </row>
    <row r="90" spans="1:7" ht="18" x14ac:dyDescent="0.25">
      <c r="A90" s="38" t="s">
        <v>28</v>
      </c>
      <c r="B90" s="37"/>
      <c r="C90" s="57"/>
      <c r="D90" s="57"/>
      <c r="E90" s="108"/>
    </row>
    <row r="91" spans="1:7" ht="12.75" customHeight="1" x14ac:dyDescent="0.25">
      <c r="A91" s="36"/>
      <c r="B91" s="175" t="s">
        <v>10</v>
      </c>
      <c r="C91" s="171" t="s">
        <v>2</v>
      </c>
      <c r="D91" s="215"/>
      <c r="E91" s="108"/>
      <c r="F91" s="96"/>
    </row>
    <row r="92" spans="1:7" ht="12.75" customHeight="1" x14ac:dyDescent="0.25">
      <c r="A92" s="36"/>
      <c r="B92" s="182">
        <v>1</v>
      </c>
      <c r="C92" s="183" t="s">
        <v>86</v>
      </c>
      <c r="D92" s="215">
        <v>0</v>
      </c>
      <c r="E92" s="108"/>
    </row>
    <row r="93" spans="1:7" ht="12.75" customHeight="1" x14ac:dyDescent="0.25">
      <c r="A93" s="36"/>
      <c r="B93" s="184" t="s">
        <v>3</v>
      </c>
      <c r="C93" s="217" t="s">
        <v>143</v>
      </c>
      <c r="D93" s="215">
        <v>0</v>
      </c>
      <c r="E93" s="108"/>
    </row>
    <row r="94" spans="1:7" x14ac:dyDescent="0.25">
      <c r="A94" s="36"/>
      <c r="B94" s="37"/>
      <c r="C94" s="37"/>
      <c r="D94" s="92"/>
      <c r="E94" s="140"/>
    </row>
    <row r="95" spans="1:7" ht="18" x14ac:dyDescent="0.25">
      <c r="A95" s="38" t="s">
        <v>29</v>
      </c>
      <c r="B95" s="37"/>
      <c r="C95" s="37"/>
      <c r="D95" s="37"/>
      <c r="E95" s="140"/>
    </row>
    <row r="96" spans="1:7" x14ac:dyDescent="0.25">
      <c r="A96" s="36"/>
      <c r="B96" s="175" t="s">
        <v>10</v>
      </c>
      <c r="C96" s="171" t="s">
        <v>2</v>
      </c>
      <c r="D96" s="166" t="s">
        <v>81</v>
      </c>
      <c r="E96" s="140"/>
    </row>
    <row r="97" spans="1:7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7" x14ac:dyDescent="0.25">
      <c r="D98" s="18"/>
    </row>
    <row r="99" spans="1:7" x14ac:dyDescent="0.25">
      <c r="D99" s="18"/>
      <c r="E99" s="19"/>
    </row>
    <row r="100" spans="1:7" ht="18" x14ac:dyDescent="0.25">
      <c r="A100" s="22" t="s">
        <v>88</v>
      </c>
      <c r="B100" s="23"/>
      <c r="C100" s="23"/>
      <c r="D100" s="23"/>
      <c r="E100" s="48"/>
      <c r="F100" s="48"/>
    </row>
    <row r="101" spans="1:7" ht="14.4" thickBot="1" x14ac:dyDescent="0.3">
      <c r="B101" s="20"/>
      <c r="C101" s="20"/>
      <c r="D101" s="20"/>
      <c r="E101" s="55"/>
    </row>
    <row r="102" spans="1:7" ht="18" x14ac:dyDescent="0.25">
      <c r="A102" s="52" t="s">
        <v>89</v>
      </c>
      <c r="B102" s="56"/>
      <c r="C102" s="56"/>
      <c r="D102" s="56"/>
      <c r="E102" s="53"/>
      <c r="F102" s="53"/>
    </row>
    <row r="103" spans="1:7" x14ac:dyDescent="0.25">
      <c r="A103" s="73" t="s">
        <v>118</v>
      </c>
      <c r="B103" s="58"/>
      <c r="C103" s="58"/>
      <c r="D103" s="70"/>
      <c r="E103" s="28" t="s">
        <v>90</v>
      </c>
      <c r="F103" s="28" t="s">
        <v>117</v>
      </c>
    </row>
    <row r="104" spans="1:7" ht="12.75" customHeight="1" x14ac:dyDescent="0.25">
      <c r="A104" s="27" t="s">
        <v>4</v>
      </c>
      <c r="B104" s="74" t="s">
        <v>1</v>
      </c>
      <c r="C104" s="75" t="s">
        <v>5</v>
      </c>
      <c r="D104" s="75"/>
      <c r="E104" s="111"/>
      <c r="F104" s="111"/>
    </row>
    <row r="105" spans="1:7" ht="12.75" customHeight="1" x14ac:dyDescent="0.25">
      <c r="A105" s="50">
        <v>1</v>
      </c>
      <c r="B105" s="30" t="s">
        <v>0</v>
      </c>
      <c r="C105" s="69" t="s">
        <v>91</v>
      </c>
      <c r="D105" s="72">
        <v>0</v>
      </c>
      <c r="E105" s="112"/>
      <c r="F105" s="112"/>
    </row>
    <row r="106" spans="1:7" ht="12.75" customHeight="1" x14ac:dyDescent="0.25">
      <c r="A106" s="50">
        <v>2</v>
      </c>
      <c r="B106" s="76" t="s">
        <v>0</v>
      </c>
      <c r="C106" s="69" t="s">
        <v>19</v>
      </c>
      <c r="D106" s="72">
        <v>0</v>
      </c>
      <c r="E106" s="112"/>
      <c r="F106" s="112"/>
    </row>
    <row r="107" spans="1:7" ht="12.75" customHeight="1" x14ac:dyDescent="0.25">
      <c r="A107" s="50">
        <v>3</v>
      </c>
      <c r="B107" s="76" t="s">
        <v>0</v>
      </c>
      <c r="C107" s="69" t="s">
        <v>35</v>
      </c>
      <c r="D107" s="72">
        <v>0</v>
      </c>
      <c r="E107" s="115">
        <f>D105+D106+D107+D108+D109+D110+D111</f>
        <v>0</v>
      </c>
      <c r="F107" s="115">
        <f>E107*3</f>
        <v>0</v>
      </c>
      <c r="G107" s="96"/>
    </row>
    <row r="108" spans="1:7" ht="12.75" customHeight="1" x14ac:dyDescent="0.25">
      <c r="A108" s="50">
        <v>4</v>
      </c>
      <c r="B108" s="76" t="s">
        <v>0</v>
      </c>
      <c r="C108" s="69" t="s">
        <v>36</v>
      </c>
      <c r="D108" s="72">
        <v>0</v>
      </c>
      <c r="E108" s="114"/>
      <c r="F108" s="114"/>
    </row>
    <row r="109" spans="1:7" ht="12.75" customHeight="1" x14ac:dyDescent="0.25">
      <c r="A109" s="50">
        <v>6</v>
      </c>
      <c r="B109" s="76" t="s">
        <v>0</v>
      </c>
      <c r="C109" s="69" t="s">
        <v>34</v>
      </c>
      <c r="D109" s="72">
        <v>0</v>
      </c>
      <c r="E109" s="112"/>
      <c r="F109" s="112"/>
    </row>
    <row r="110" spans="1:7" ht="12.75" customHeight="1" x14ac:dyDescent="0.25">
      <c r="A110" s="50">
        <v>7</v>
      </c>
      <c r="B110" s="76" t="s">
        <v>0</v>
      </c>
      <c r="C110" s="69" t="s">
        <v>38</v>
      </c>
      <c r="D110" s="72">
        <v>0</v>
      </c>
      <c r="E110" s="112"/>
      <c r="F110" s="112"/>
    </row>
    <row r="111" spans="1:7" ht="12.75" customHeight="1" x14ac:dyDescent="0.25">
      <c r="A111" s="50">
        <v>8</v>
      </c>
      <c r="B111" s="76" t="s">
        <v>0</v>
      </c>
      <c r="C111" s="69" t="s">
        <v>37</v>
      </c>
      <c r="D111" s="72">
        <v>0</v>
      </c>
      <c r="E111" s="113"/>
      <c r="F111" s="113"/>
    </row>
    <row r="112" spans="1:7" ht="18" x14ac:dyDescent="0.25">
      <c r="A112" s="38"/>
      <c r="B112" s="37"/>
      <c r="C112" s="37"/>
      <c r="D112" s="92"/>
      <c r="E112" s="60"/>
      <c r="F112" s="138"/>
    </row>
    <row r="113" spans="1:7" x14ac:dyDescent="0.25">
      <c r="A113" s="73" t="s">
        <v>92</v>
      </c>
      <c r="B113" s="58"/>
      <c r="C113" s="58"/>
      <c r="D113" s="70"/>
      <c r="E113" s="137" t="s">
        <v>93</v>
      </c>
      <c r="F113" s="28" t="s">
        <v>93</v>
      </c>
    </row>
    <row r="114" spans="1:7" ht="12.75" customHeight="1" x14ac:dyDescent="0.25">
      <c r="A114" s="27" t="s">
        <v>4</v>
      </c>
      <c r="B114" s="74" t="s">
        <v>1</v>
      </c>
      <c r="C114" s="75" t="s">
        <v>5</v>
      </c>
      <c r="D114" s="75"/>
      <c r="E114" s="111"/>
      <c r="F114" s="111"/>
    </row>
    <row r="115" spans="1:7" ht="12.75" customHeight="1" x14ac:dyDescent="0.25">
      <c r="A115" s="50">
        <v>1</v>
      </c>
      <c r="B115" s="30" t="s">
        <v>0</v>
      </c>
      <c r="C115" s="69" t="s">
        <v>94</v>
      </c>
      <c r="D115" s="72">
        <v>0</v>
      </c>
      <c r="E115" s="112"/>
      <c r="F115" s="112"/>
    </row>
    <row r="116" spans="1:7" ht="12.75" customHeight="1" x14ac:dyDescent="0.25">
      <c r="A116" s="50">
        <v>3</v>
      </c>
      <c r="B116" s="76" t="s">
        <v>0</v>
      </c>
      <c r="C116" s="69" t="s">
        <v>36</v>
      </c>
      <c r="D116" s="72">
        <v>0</v>
      </c>
      <c r="E116" s="112"/>
      <c r="F116" s="112"/>
    </row>
    <row r="117" spans="1:7" ht="12.75" customHeight="1" x14ac:dyDescent="0.25">
      <c r="A117" s="50">
        <v>4</v>
      </c>
      <c r="B117" s="76" t="s">
        <v>0</v>
      </c>
      <c r="C117" s="69" t="s">
        <v>34</v>
      </c>
      <c r="D117" s="72">
        <v>0</v>
      </c>
      <c r="E117" s="214">
        <f>D115+D116+D117+D118+D119</f>
        <v>0</v>
      </c>
      <c r="F117" s="214">
        <f>E117*3</f>
        <v>0</v>
      </c>
      <c r="G117" s="96"/>
    </row>
    <row r="118" spans="1:7" ht="12.75" customHeight="1" x14ac:dyDescent="0.25">
      <c r="A118" s="50">
        <v>5</v>
      </c>
      <c r="B118" s="76" t="s">
        <v>0</v>
      </c>
      <c r="C118" s="69" t="s">
        <v>151</v>
      </c>
      <c r="D118" s="72">
        <v>0</v>
      </c>
      <c r="E118" s="112"/>
      <c r="F118" s="112"/>
    </row>
    <row r="119" spans="1:7" ht="13.5" customHeight="1" thickBot="1" x14ac:dyDescent="0.3">
      <c r="A119" s="54">
        <v>6</v>
      </c>
      <c r="B119" s="51" t="s">
        <v>0</v>
      </c>
      <c r="C119" s="71" t="s">
        <v>37</v>
      </c>
      <c r="D119" s="67">
        <v>0</v>
      </c>
      <c r="E119" s="113"/>
      <c r="F119" s="113"/>
    </row>
    <row r="120" spans="1:7" ht="18.600000000000001" thickBot="1" x14ac:dyDescent="0.3">
      <c r="A120" s="59"/>
      <c r="B120" s="37"/>
      <c r="C120" s="37"/>
      <c r="D120" s="92"/>
      <c r="E120" s="60"/>
    </row>
    <row r="121" spans="1:7" ht="12.75" customHeight="1" x14ac:dyDescent="0.25">
      <c r="A121" s="121" t="s">
        <v>127</v>
      </c>
      <c r="B121" s="122"/>
      <c r="C121" s="123"/>
      <c r="D121" s="124"/>
      <c r="E121" s="127"/>
      <c r="F121" s="128"/>
    </row>
    <row r="122" spans="1:7" ht="15.6" x14ac:dyDescent="0.25">
      <c r="A122" s="125" t="s">
        <v>4</v>
      </c>
      <c r="B122" s="118" t="s">
        <v>1</v>
      </c>
      <c r="C122" s="119" t="s">
        <v>5</v>
      </c>
      <c r="D122" s="120"/>
      <c r="E122" s="131">
        <v>0</v>
      </c>
      <c r="F122" s="132">
        <f>E122*3</f>
        <v>0</v>
      </c>
      <c r="G122" s="96"/>
    </row>
    <row r="123" spans="1:7" ht="14.4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  <row r="124" spans="1:7" x14ac:dyDescent="0.25">
      <c r="D124" s="18"/>
      <c r="E124" s="19"/>
    </row>
    <row r="125" spans="1:7" x14ac:dyDescent="0.25">
      <c r="D125" s="18"/>
      <c r="E125" s="19"/>
    </row>
    <row r="126" spans="1:7" x14ac:dyDescent="0.25">
      <c r="D126" s="18"/>
      <c r="E126" s="19"/>
    </row>
    <row r="127" spans="1:7" x14ac:dyDescent="0.25">
      <c r="D127" s="18"/>
      <c r="E127" s="19"/>
    </row>
    <row r="128" spans="1:7" x14ac:dyDescent="0.25">
      <c r="D128" s="18"/>
      <c r="E128" s="19"/>
    </row>
    <row r="129" spans="4:5" x14ac:dyDescent="0.25">
      <c r="D129" s="18"/>
      <c r="E129" s="19"/>
    </row>
    <row r="130" spans="4:5" x14ac:dyDescent="0.25">
      <c r="D130" s="18"/>
      <c r="E130" s="19"/>
    </row>
    <row r="131" spans="4:5" x14ac:dyDescent="0.25">
      <c r="D131" s="18"/>
      <c r="E131" s="19"/>
    </row>
    <row r="132" spans="4:5" x14ac:dyDescent="0.25">
      <c r="D132" s="18"/>
      <c r="E132" s="19"/>
    </row>
  </sheetData>
  <printOptions horizontalCentered="1"/>
  <pageMargins left="0.70866141732283472" right="0.70866141732283472" top="1.1811023622047245" bottom="0.78740157480314965" header="0.31496062992125984" footer="0.31496062992125984"/>
  <pageSetup paperSize="257" scale="75" fitToHeight="2" orientation="landscape" horizontalDpi="4294967293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view="pageBreakPreview" topLeftCell="A22" zoomScale="86" zoomScaleSheetLayoutView="86" workbookViewId="0">
      <selection activeCell="N40" sqref="N40"/>
    </sheetView>
  </sheetViews>
  <sheetFormatPr defaultColWidth="9.109375" defaultRowHeight="13.8" x14ac:dyDescent="0.3"/>
  <cols>
    <col min="1" max="1" width="6.88671875" style="77" customWidth="1"/>
    <col min="2" max="2" width="20.88671875" style="1" customWidth="1"/>
    <col min="3" max="3" width="7.33203125" style="1" customWidth="1"/>
    <col min="4" max="4" width="8.5546875" style="1" customWidth="1"/>
    <col min="5" max="5" width="15.33203125" style="1" customWidth="1"/>
    <col min="6" max="6" width="14.44140625" style="1" customWidth="1"/>
    <col min="7" max="8" width="8.5546875" style="1" customWidth="1"/>
    <col min="9" max="9" width="13.5546875" style="1" customWidth="1"/>
    <col min="10" max="10" width="9.88671875" style="1" customWidth="1"/>
    <col min="11" max="11" width="16.109375" style="1" customWidth="1"/>
    <col min="12" max="12" width="13.6640625" style="1" customWidth="1"/>
    <col min="13" max="14" width="16" style="1" customWidth="1"/>
    <col min="15" max="15" width="16.88671875" style="1" customWidth="1"/>
    <col min="16" max="16" width="6" style="1" customWidth="1"/>
    <col min="17" max="17" width="12" style="1" customWidth="1"/>
    <col min="18" max="18" width="6.44140625" style="1" customWidth="1"/>
    <col min="19" max="19" width="12.44140625" style="1" customWidth="1"/>
    <col min="20" max="20" width="12" style="1" customWidth="1"/>
    <col min="21" max="16384" width="9.109375" style="1"/>
  </cols>
  <sheetData>
    <row r="1" spans="1:20" x14ac:dyDescent="0.3">
      <c r="A1" s="78" t="s">
        <v>154</v>
      </c>
      <c r="C1" s="2"/>
    </row>
    <row r="3" spans="1:20" ht="42" thickBot="1" x14ac:dyDescent="0.35">
      <c r="A3" s="199" t="s">
        <v>55</v>
      </c>
      <c r="B3" s="199" t="s">
        <v>56</v>
      </c>
      <c r="C3" s="199" t="s">
        <v>97</v>
      </c>
      <c r="D3" s="199" t="s">
        <v>102</v>
      </c>
      <c r="E3" s="199" t="s">
        <v>103</v>
      </c>
      <c r="F3" s="199" t="s">
        <v>99</v>
      </c>
      <c r="G3" s="199" t="s">
        <v>98</v>
      </c>
      <c r="H3" s="199" t="s">
        <v>100</v>
      </c>
      <c r="I3" s="199" t="s">
        <v>101</v>
      </c>
      <c r="J3" s="199" t="s">
        <v>95</v>
      </c>
      <c r="K3" s="199" t="s">
        <v>96</v>
      </c>
      <c r="L3" s="199" t="s">
        <v>119</v>
      </c>
      <c r="M3" s="199" t="s">
        <v>120</v>
      </c>
      <c r="N3" s="200" t="s">
        <v>130</v>
      </c>
      <c r="O3" s="201" t="s">
        <v>57</v>
      </c>
      <c r="P3" s="202" t="s">
        <v>105</v>
      </c>
      <c r="Q3" s="202" t="s">
        <v>104</v>
      </c>
      <c r="R3" s="202" t="s">
        <v>139</v>
      </c>
      <c r="S3" s="202" t="s">
        <v>140</v>
      </c>
      <c r="T3" s="202" t="s">
        <v>149</v>
      </c>
    </row>
    <row r="4" spans="1:20" x14ac:dyDescent="0.3">
      <c r="A4" s="82"/>
      <c r="B4" s="133" t="s">
        <v>144</v>
      </c>
      <c r="C4" s="154">
        <v>8</v>
      </c>
      <c r="D4" s="87"/>
      <c r="E4" s="84"/>
      <c r="F4" s="133" t="s">
        <v>136</v>
      </c>
      <c r="G4" s="154">
        <v>300</v>
      </c>
      <c r="H4" s="87"/>
      <c r="I4" s="84"/>
      <c r="J4" s="87"/>
      <c r="K4" s="88"/>
      <c r="L4" s="84"/>
      <c r="M4" s="84"/>
      <c r="N4" s="152"/>
      <c r="O4" s="228"/>
      <c r="P4" s="89"/>
      <c r="Q4" s="193"/>
      <c r="R4" s="203"/>
      <c r="S4" s="204"/>
      <c r="T4" s="556" t="s">
        <v>147</v>
      </c>
    </row>
    <row r="5" spans="1:20" x14ac:dyDescent="0.3">
      <c r="A5" s="90" t="s">
        <v>44</v>
      </c>
      <c r="B5" s="159" t="s">
        <v>145</v>
      </c>
      <c r="C5" s="160">
        <v>12</v>
      </c>
      <c r="D5" s="3">
        <f>C4+C5+C6</f>
        <v>30</v>
      </c>
      <c r="E5" s="4">
        <f>D5*'IP_ceny opatření_HAVŘICE'!E20</f>
        <v>0</v>
      </c>
      <c r="F5" s="159" t="s">
        <v>137</v>
      </c>
      <c r="G5" s="160">
        <v>300</v>
      </c>
      <c r="H5" s="3">
        <f>G4+G5+G6</f>
        <v>900</v>
      </c>
      <c r="I5" s="4">
        <f>H5*'IP_ceny opatření_HAVŘICE'!E89</f>
        <v>0</v>
      </c>
      <c r="J5" s="3"/>
      <c r="K5" s="5"/>
      <c r="L5" s="5">
        <f>D5*'IP_ceny opatření_HAVŘICE'!F107</f>
        <v>0</v>
      </c>
      <c r="M5" s="4">
        <f>H5*'IP_ceny opatření_HAVŘICE'!F117</f>
        <v>0</v>
      </c>
      <c r="N5" s="94"/>
      <c r="O5" s="229">
        <f>E5+I5+L5+M5</f>
        <v>0</v>
      </c>
      <c r="P5" s="3">
        <v>462</v>
      </c>
      <c r="Q5" s="194"/>
      <c r="R5" s="3">
        <v>0.23100000000000001</v>
      </c>
      <c r="S5" s="194">
        <f>O5/R5</f>
        <v>0</v>
      </c>
      <c r="T5" s="557"/>
    </row>
    <row r="6" spans="1:20" ht="14.4" thickBot="1" x14ac:dyDescent="0.35">
      <c r="A6" s="91"/>
      <c r="B6" s="163" t="s">
        <v>146</v>
      </c>
      <c r="C6" s="164">
        <v>10</v>
      </c>
      <c r="D6" s="6"/>
      <c r="E6" s="7"/>
      <c r="F6" s="163" t="s">
        <v>138</v>
      </c>
      <c r="G6" s="164">
        <v>300</v>
      </c>
      <c r="H6" s="6"/>
      <c r="I6" s="7"/>
      <c r="J6" s="6"/>
      <c r="K6" s="8"/>
      <c r="L6" s="7"/>
      <c r="M6" s="7"/>
      <c r="N6" s="150"/>
      <c r="O6" s="230"/>
      <c r="P6" s="9"/>
      <c r="Q6" s="188"/>
      <c r="R6" s="205"/>
      <c r="S6" s="206"/>
      <c r="T6" s="558"/>
    </row>
    <row r="7" spans="1:20" x14ac:dyDescent="0.3">
      <c r="A7" s="134"/>
      <c r="B7" s="133" t="s">
        <v>121</v>
      </c>
      <c r="C7" s="154">
        <v>7</v>
      </c>
      <c r="D7" s="87"/>
      <c r="E7" s="84"/>
      <c r="F7" s="85"/>
      <c r="G7" s="86"/>
      <c r="H7" s="87"/>
      <c r="I7" s="84"/>
      <c r="J7" s="87"/>
      <c r="K7" s="88"/>
      <c r="L7" s="84"/>
      <c r="M7" s="84"/>
      <c r="N7" s="152"/>
      <c r="O7" s="228"/>
      <c r="P7" s="89"/>
      <c r="Q7" s="193"/>
      <c r="R7" s="203"/>
      <c r="S7" s="203"/>
      <c r="T7" s="549" t="s">
        <v>148</v>
      </c>
    </row>
    <row r="8" spans="1:20" x14ac:dyDescent="0.3">
      <c r="A8" s="135" t="s">
        <v>45</v>
      </c>
      <c r="B8" s="159" t="s">
        <v>122</v>
      </c>
      <c r="C8" s="160">
        <v>7</v>
      </c>
      <c r="D8" s="3">
        <f>C7+C8+C9</f>
        <v>21</v>
      </c>
      <c r="E8" s="4">
        <f>D8*'IP_ceny opatření_HAVŘICE'!E51</f>
        <v>0</v>
      </c>
      <c r="F8" s="161"/>
      <c r="G8" s="162"/>
      <c r="H8" s="3"/>
      <c r="I8" s="4"/>
      <c r="J8" s="3">
        <v>0.1464</v>
      </c>
      <c r="K8" s="5">
        <f>J8*'IP_ceny opatření_HAVŘICE'!E72</f>
        <v>0</v>
      </c>
      <c r="L8" s="5">
        <f>D8*'IP_ceny opatření_HAVŘICE'!F107</f>
        <v>0</v>
      </c>
      <c r="M8" s="4"/>
      <c r="N8" s="94">
        <f>J8*'IP_ceny opatření_HAVŘICE'!F122</f>
        <v>0</v>
      </c>
      <c r="O8" s="229">
        <f>E8+K8+L8+N8</f>
        <v>0</v>
      </c>
      <c r="P8" s="3">
        <v>296</v>
      </c>
      <c r="Q8" s="194">
        <f>O8/P8*100</f>
        <v>0</v>
      </c>
      <c r="R8" s="3">
        <v>0.14849999999999999</v>
      </c>
      <c r="S8" s="195"/>
      <c r="T8" s="552"/>
    </row>
    <row r="9" spans="1:20" ht="14.4" thickBot="1" x14ac:dyDescent="0.35">
      <c r="A9" s="136"/>
      <c r="B9" s="163" t="s">
        <v>157</v>
      </c>
      <c r="C9" s="164">
        <v>7</v>
      </c>
      <c r="D9" s="6"/>
      <c r="E9" s="7"/>
      <c r="F9" s="165"/>
      <c r="G9" s="164"/>
      <c r="H9" s="6"/>
      <c r="I9" s="7"/>
      <c r="J9" s="6"/>
      <c r="K9" s="8"/>
      <c r="L9" s="7"/>
      <c r="M9" s="7"/>
      <c r="N9" s="150"/>
      <c r="O9" s="230"/>
      <c r="P9" s="9"/>
      <c r="Q9" s="188"/>
      <c r="R9" s="205"/>
      <c r="S9" s="205"/>
      <c r="T9" s="553"/>
    </row>
    <row r="10" spans="1:20" x14ac:dyDescent="0.3">
      <c r="A10" s="134"/>
      <c r="B10" s="133" t="s">
        <v>121</v>
      </c>
      <c r="C10" s="154">
        <v>14</v>
      </c>
      <c r="D10" s="83"/>
      <c r="E10" s="84"/>
      <c r="F10" s="85"/>
      <c r="G10" s="86"/>
      <c r="H10" s="87"/>
      <c r="I10" s="84"/>
      <c r="J10" s="87"/>
      <c r="K10" s="88"/>
      <c r="L10" s="84"/>
      <c r="M10" s="84"/>
      <c r="N10" s="152"/>
      <c r="O10" s="228"/>
      <c r="P10" s="89"/>
      <c r="Q10" s="193"/>
      <c r="R10" s="203"/>
      <c r="S10" s="203"/>
      <c r="T10" s="549" t="s">
        <v>148</v>
      </c>
    </row>
    <row r="11" spans="1:20" x14ac:dyDescent="0.3">
      <c r="A11" s="135" t="s">
        <v>46</v>
      </c>
      <c r="B11" s="159" t="s">
        <v>122</v>
      </c>
      <c r="C11" s="160">
        <v>14</v>
      </c>
      <c r="D11" s="80">
        <f>C10+C11+C12</f>
        <v>41</v>
      </c>
      <c r="E11" s="4">
        <f>D11*'IP_ceny opatření_HAVŘICE'!E51</f>
        <v>0</v>
      </c>
      <c r="F11" s="161"/>
      <c r="G11" s="162"/>
      <c r="H11" s="3"/>
      <c r="I11" s="4"/>
      <c r="J11" s="3">
        <v>0.26329999999999998</v>
      </c>
      <c r="K11" s="5">
        <f>J11*'IP_ceny opatření_HAVŘICE'!E72</f>
        <v>0</v>
      </c>
      <c r="L11" s="5">
        <f>D11*'IP_ceny opatření_HAVŘICE'!F107</f>
        <v>0</v>
      </c>
      <c r="M11" s="4"/>
      <c r="N11" s="94">
        <f>J11*'IP_ceny opatření_HAVŘICE'!F122</f>
        <v>0</v>
      </c>
      <c r="O11" s="229">
        <f>E11+K11+L11+N11</f>
        <v>0</v>
      </c>
      <c r="P11" s="3">
        <v>520</v>
      </c>
      <c r="Q11" s="194">
        <f>O11/P11*100</f>
        <v>0</v>
      </c>
      <c r="R11" s="3">
        <v>0.26740000000000003</v>
      </c>
      <c r="S11" s="198"/>
      <c r="T11" s="552"/>
    </row>
    <row r="12" spans="1:20" ht="14.4" thickBot="1" x14ac:dyDescent="0.35">
      <c r="A12" s="136"/>
      <c r="B12" s="163" t="s">
        <v>157</v>
      </c>
      <c r="C12" s="164">
        <v>13</v>
      </c>
      <c r="D12" s="81"/>
      <c r="E12" s="7"/>
      <c r="F12" s="165"/>
      <c r="G12" s="164"/>
      <c r="H12" s="6"/>
      <c r="I12" s="7"/>
      <c r="J12" s="6"/>
      <c r="K12" s="8"/>
      <c r="L12" s="7"/>
      <c r="M12" s="7"/>
      <c r="N12" s="150"/>
      <c r="O12" s="230"/>
      <c r="P12" s="9"/>
      <c r="Q12" s="188"/>
      <c r="R12" s="205"/>
      <c r="S12" s="205"/>
      <c r="T12" s="553"/>
    </row>
    <row r="13" spans="1:20" x14ac:dyDescent="0.3">
      <c r="A13" s="82"/>
      <c r="B13" s="159" t="s">
        <v>144</v>
      </c>
      <c r="C13" s="160">
        <v>9</v>
      </c>
      <c r="D13" s="87"/>
      <c r="E13" s="84"/>
      <c r="F13" s="159" t="s">
        <v>136</v>
      </c>
      <c r="G13" s="160">
        <v>380</v>
      </c>
      <c r="H13" s="87"/>
      <c r="I13" s="84"/>
      <c r="J13" s="87"/>
      <c r="K13" s="88"/>
      <c r="L13" s="84"/>
      <c r="M13" s="84"/>
      <c r="N13" s="152"/>
      <c r="O13" s="228"/>
      <c r="P13" s="89"/>
      <c r="Q13" s="193"/>
      <c r="R13" s="203"/>
      <c r="S13" s="203"/>
      <c r="T13" s="556" t="s">
        <v>147</v>
      </c>
    </row>
    <row r="14" spans="1:20" x14ac:dyDescent="0.3">
      <c r="A14" s="90" t="s">
        <v>47</v>
      </c>
      <c r="B14" s="159" t="s">
        <v>145</v>
      </c>
      <c r="C14" s="160">
        <v>15</v>
      </c>
      <c r="D14" s="3">
        <f>C13+C14+C15</f>
        <v>36</v>
      </c>
      <c r="E14" s="4">
        <f>D14*'IP_ceny opatření_HAVŘICE'!E20</f>
        <v>0</v>
      </c>
      <c r="F14" s="159" t="s">
        <v>137</v>
      </c>
      <c r="G14" s="160">
        <v>380</v>
      </c>
      <c r="H14" s="3">
        <f>G13+G14+G15</f>
        <v>1140</v>
      </c>
      <c r="I14" s="4">
        <f>H14*'IP_ceny opatření_HAVŘICE'!E89</f>
        <v>0</v>
      </c>
      <c r="J14" s="3"/>
      <c r="K14" s="5"/>
      <c r="L14" s="5">
        <f>D14*'IP_ceny opatření_HAVŘICE'!F107</f>
        <v>0</v>
      </c>
      <c r="M14" s="4">
        <f>H14*'IP_ceny opatření_HAVŘICE'!F117</f>
        <v>0</v>
      </c>
      <c r="N14" s="94"/>
      <c r="O14" s="229">
        <f>E14+I14+L14+M14</f>
        <v>0</v>
      </c>
      <c r="P14" s="3">
        <v>571</v>
      </c>
      <c r="Q14" s="194"/>
      <c r="R14" s="3">
        <v>0.2787</v>
      </c>
      <c r="S14" s="187">
        <f>O14/R14</f>
        <v>0</v>
      </c>
      <c r="T14" s="557"/>
    </row>
    <row r="15" spans="1:20" ht="14.4" thickBot="1" x14ac:dyDescent="0.35">
      <c r="A15" s="91"/>
      <c r="B15" s="159" t="s">
        <v>146</v>
      </c>
      <c r="C15" s="160">
        <v>12</v>
      </c>
      <c r="D15" s="6"/>
      <c r="E15" s="7"/>
      <c r="F15" s="159" t="s">
        <v>138</v>
      </c>
      <c r="G15" s="160">
        <v>380</v>
      </c>
      <c r="H15" s="6"/>
      <c r="I15" s="7"/>
      <c r="J15" s="6"/>
      <c r="K15" s="8"/>
      <c r="L15" s="7"/>
      <c r="M15" s="7"/>
      <c r="N15" s="150"/>
      <c r="O15" s="230"/>
      <c r="P15" s="9"/>
      <c r="Q15" s="188"/>
      <c r="R15" s="205"/>
      <c r="S15" s="205"/>
      <c r="T15" s="558"/>
    </row>
    <row r="16" spans="1:20" ht="30" customHeight="1" thickBot="1" x14ac:dyDescent="0.35">
      <c r="A16" s="143" t="s">
        <v>48</v>
      </c>
      <c r="B16" s="144" t="s">
        <v>128</v>
      </c>
      <c r="C16" s="145">
        <v>35</v>
      </c>
      <c r="D16" s="145">
        <f>C16</f>
        <v>35</v>
      </c>
      <c r="E16" s="146">
        <f>D16*'IP_ceny opatření_HAVŘICE'!E51</f>
        <v>0</v>
      </c>
      <c r="F16" s="147"/>
      <c r="G16" s="148"/>
      <c r="H16" s="145"/>
      <c r="I16" s="146"/>
      <c r="J16" s="145">
        <v>0.2928</v>
      </c>
      <c r="K16" s="149">
        <f>J16*'IP_ceny opatření_HAVŘICE'!E72</f>
        <v>0</v>
      </c>
      <c r="L16" s="149">
        <f>D16*'IP_ceny opatření_HAVŘICE'!F107</f>
        <v>0</v>
      </c>
      <c r="M16" s="146"/>
      <c r="N16" s="153">
        <f>J16*'IP_ceny opatření_HAVŘICE'!F122</f>
        <v>0</v>
      </c>
      <c r="O16" s="231">
        <f>E16+K16+L16+N16</f>
        <v>0</v>
      </c>
      <c r="P16" s="145">
        <v>591</v>
      </c>
      <c r="Q16" s="196">
        <f>O16/P16*100</f>
        <v>0</v>
      </c>
      <c r="R16" s="3">
        <v>0.29630000000000001</v>
      </c>
      <c r="S16" s="144"/>
      <c r="T16" s="209" t="s">
        <v>148</v>
      </c>
    </row>
    <row r="17" spans="1:20" ht="12.75" customHeight="1" x14ac:dyDescent="0.3">
      <c r="A17" s="82"/>
      <c r="B17" s="133" t="s">
        <v>128</v>
      </c>
      <c r="C17" s="154">
        <v>9</v>
      </c>
      <c r="D17" s="87"/>
      <c r="E17" s="84"/>
      <c r="F17" s="85"/>
      <c r="G17" s="86"/>
      <c r="H17" s="87"/>
      <c r="I17" s="84"/>
      <c r="J17" s="87"/>
      <c r="K17" s="88"/>
      <c r="L17" s="84"/>
      <c r="M17" s="84"/>
      <c r="N17" s="152"/>
      <c r="O17" s="228"/>
      <c r="P17" s="89"/>
      <c r="Q17" s="193"/>
      <c r="R17" s="203"/>
      <c r="S17" s="203"/>
      <c r="T17" s="549" t="s">
        <v>148</v>
      </c>
    </row>
    <row r="18" spans="1:20" x14ac:dyDescent="0.3">
      <c r="A18" s="90"/>
      <c r="B18" s="159" t="s">
        <v>158</v>
      </c>
      <c r="C18" s="160">
        <v>8</v>
      </c>
      <c r="D18" s="3"/>
      <c r="E18" s="10"/>
      <c r="F18" s="192"/>
      <c r="G18" s="142"/>
      <c r="H18" s="3"/>
      <c r="I18" s="10"/>
      <c r="J18" s="3"/>
      <c r="K18" s="11"/>
      <c r="L18" s="11"/>
      <c r="M18" s="10"/>
      <c r="N18" s="151"/>
      <c r="O18" s="232"/>
      <c r="P18" s="12"/>
      <c r="Q18" s="186"/>
      <c r="R18" s="195"/>
      <c r="S18" s="195"/>
      <c r="T18" s="554"/>
    </row>
    <row r="19" spans="1:20" x14ac:dyDescent="0.3">
      <c r="A19" s="90" t="s">
        <v>49</v>
      </c>
      <c r="B19" s="159" t="s">
        <v>131</v>
      </c>
      <c r="C19" s="160">
        <v>8</v>
      </c>
      <c r="D19" s="3">
        <f>C17+C18+C19+C20</f>
        <v>33</v>
      </c>
      <c r="E19" s="4">
        <f>D19*'IP_ceny opatření_HAVŘICE'!E51</f>
        <v>0</v>
      </c>
      <c r="F19" s="192"/>
      <c r="G19" s="142"/>
      <c r="H19" s="3"/>
      <c r="I19" s="10"/>
      <c r="J19" s="3">
        <v>0.2208</v>
      </c>
      <c r="K19" s="5">
        <f>J19*'IP_ceny opatření_HAVŘICE'!E72</f>
        <v>0</v>
      </c>
      <c r="L19" s="5">
        <f>D19*'IP_ceny opatření_HAVŘICE'!F107</f>
        <v>0</v>
      </c>
      <c r="M19" s="10"/>
      <c r="N19" s="94">
        <f>J19*'IP_ceny opatření_HAVŘICE'!F122</f>
        <v>0</v>
      </c>
      <c r="O19" s="229">
        <f>E19+K19+L19+N19</f>
        <v>0</v>
      </c>
      <c r="P19" s="3">
        <v>448</v>
      </c>
      <c r="Q19" s="194">
        <f>O19/P19*100</f>
        <v>0</v>
      </c>
      <c r="R19" s="3">
        <v>0.22409999999999999</v>
      </c>
      <c r="S19" s="195"/>
      <c r="T19" s="554"/>
    </row>
    <row r="20" spans="1:20" ht="14.4" thickBot="1" x14ac:dyDescent="0.35">
      <c r="A20" s="155"/>
      <c r="B20" s="163" t="s">
        <v>132</v>
      </c>
      <c r="C20" s="164">
        <v>8</v>
      </c>
      <c r="D20" s="6"/>
      <c r="E20" s="156"/>
      <c r="F20" s="207"/>
      <c r="G20" s="208"/>
      <c r="H20" s="6"/>
      <c r="I20" s="156"/>
      <c r="J20" s="6"/>
      <c r="K20" s="157"/>
      <c r="L20" s="157"/>
      <c r="M20" s="156"/>
      <c r="N20" s="158"/>
      <c r="O20" s="233"/>
      <c r="P20" s="6"/>
      <c r="Q20" s="197"/>
      <c r="R20" s="205"/>
      <c r="S20" s="205"/>
      <c r="T20" s="555"/>
    </row>
    <row r="21" spans="1:20" x14ac:dyDescent="0.3">
      <c r="A21" s="82"/>
      <c r="B21" s="133"/>
      <c r="C21" s="154"/>
      <c r="D21" s="87"/>
      <c r="E21" s="84"/>
      <c r="F21" s="133" t="s">
        <v>136</v>
      </c>
      <c r="G21" s="154">
        <v>180</v>
      </c>
      <c r="H21" s="87"/>
      <c r="I21" s="84"/>
      <c r="J21" s="87"/>
      <c r="K21" s="88"/>
      <c r="L21" s="84"/>
      <c r="M21" s="84"/>
      <c r="N21" s="152"/>
      <c r="O21" s="228"/>
      <c r="P21" s="89"/>
      <c r="Q21" s="193"/>
      <c r="R21" s="203"/>
      <c r="S21" s="203"/>
      <c r="T21" s="556" t="s">
        <v>147</v>
      </c>
    </row>
    <row r="22" spans="1:20" x14ac:dyDescent="0.3">
      <c r="A22" s="90" t="s">
        <v>50</v>
      </c>
      <c r="B22" s="159"/>
      <c r="C22" s="160"/>
      <c r="D22" s="3"/>
      <c r="E22" s="4"/>
      <c r="F22" s="159" t="s">
        <v>137</v>
      </c>
      <c r="G22" s="160">
        <v>180</v>
      </c>
      <c r="H22" s="3">
        <f>G21+G22+G23</f>
        <v>540</v>
      </c>
      <c r="I22" s="4">
        <f>H22*'IP_ceny opatření_HAVŘICE'!E89</f>
        <v>0</v>
      </c>
      <c r="J22" s="3">
        <v>0.1472</v>
      </c>
      <c r="K22" s="5">
        <f>J22*'IP_ceny opatření_HAVŘICE'!E72</f>
        <v>0</v>
      </c>
      <c r="L22" s="5"/>
      <c r="M22" s="4">
        <f>H22*'IP_ceny opatření_HAVŘICE'!F117</f>
        <v>0</v>
      </c>
      <c r="N22" s="94">
        <f>J22*'IP_ceny opatření_HAVŘICE'!F122</f>
        <v>0</v>
      </c>
      <c r="O22" s="229">
        <f>I22+K22+M22+N22</f>
        <v>0</v>
      </c>
      <c r="P22" s="3">
        <v>564</v>
      </c>
      <c r="Q22" s="187"/>
      <c r="R22" s="3">
        <v>0.28179999999999999</v>
      </c>
      <c r="S22" s="189">
        <f>O22/R22</f>
        <v>0</v>
      </c>
      <c r="T22" s="557"/>
    </row>
    <row r="23" spans="1:20" ht="14.4" thickBot="1" x14ac:dyDescent="0.35">
      <c r="A23" s="91"/>
      <c r="B23" s="163"/>
      <c r="C23" s="164"/>
      <c r="D23" s="6"/>
      <c r="E23" s="7"/>
      <c r="F23" s="163" t="s">
        <v>138</v>
      </c>
      <c r="G23" s="164">
        <v>180</v>
      </c>
      <c r="H23" s="6"/>
      <c r="I23" s="7"/>
      <c r="J23" s="6"/>
      <c r="K23" s="8"/>
      <c r="L23" s="7"/>
      <c r="M23" s="7"/>
      <c r="N23" s="150"/>
      <c r="O23" s="230"/>
      <c r="P23" s="9"/>
      <c r="Q23" s="188"/>
      <c r="R23" s="205"/>
      <c r="S23" s="205"/>
      <c r="T23" s="558"/>
    </row>
    <row r="24" spans="1:20" ht="12.75" customHeight="1" x14ac:dyDescent="0.3">
      <c r="A24" s="82"/>
      <c r="B24" s="159" t="s">
        <v>128</v>
      </c>
      <c r="C24" s="160">
        <v>11</v>
      </c>
      <c r="D24" s="87"/>
      <c r="E24" s="84"/>
      <c r="F24" s="85"/>
      <c r="G24" s="86"/>
      <c r="H24" s="87"/>
      <c r="I24" s="84"/>
      <c r="J24" s="87"/>
      <c r="K24" s="88"/>
      <c r="L24" s="84"/>
      <c r="M24" s="84"/>
      <c r="N24" s="152"/>
      <c r="O24" s="228"/>
      <c r="P24" s="89"/>
      <c r="Q24" s="193"/>
      <c r="R24" s="203"/>
      <c r="S24" s="203"/>
      <c r="T24" s="549" t="s">
        <v>148</v>
      </c>
    </row>
    <row r="25" spans="1:20" x14ac:dyDescent="0.3">
      <c r="A25" s="90" t="s">
        <v>51</v>
      </c>
      <c r="B25" s="159" t="s">
        <v>150</v>
      </c>
      <c r="C25" s="160">
        <v>11</v>
      </c>
      <c r="D25" s="3"/>
      <c r="E25" s="4"/>
      <c r="F25" s="161"/>
      <c r="G25" s="162"/>
      <c r="H25" s="3"/>
      <c r="I25" s="4"/>
      <c r="J25" s="3"/>
      <c r="K25" s="5"/>
      <c r="L25" s="5"/>
      <c r="M25" s="4"/>
      <c r="N25" s="94"/>
      <c r="O25" s="229"/>
      <c r="P25" s="3"/>
      <c r="Q25" s="194"/>
      <c r="R25" s="3"/>
      <c r="S25" s="195"/>
      <c r="T25" s="550"/>
    </row>
    <row r="26" spans="1:20" x14ac:dyDescent="0.3">
      <c r="A26" s="90"/>
      <c r="B26" s="159" t="s">
        <v>131</v>
      </c>
      <c r="C26" s="160">
        <v>11</v>
      </c>
      <c r="D26" s="3">
        <f>C24+C25+C26+C27</f>
        <v>44</v>
      </c>
      <c r="E26" s="4">
        <f>D26*'IP_ceny opatření_HAVŘICE'!E51</f>
        <v>0</v>
      </c>
      <c r="F26" s="190"/>
      <c r="G26" s="191"/>
      <c r="H26" s="3"/>
      <c r="I26" s="4"/>
      <c r="J26" s="3">
        <v>0.28770000000000001</v>
      </c>
      <c r="K26" s="5">
        <f>J26*'IP_ceny opatření_HAVŘICE'!E72</f>
        <v>0</v>
      </c>
      <c r="L26" s="5">
        <f>D26*'IP_ceny opatření_HAVŘICE'!F107</f>
        <v>0</v>
      </c>
      <c r="M26" s="4"/>
      <c r="N26" s="94">
        <f>J26*'IP_ceny opatření_HAVŘICE'!F122</f>
        <v>0</v>
      </c>
      <c r="O26" s="229">
        <f>E26+K26+L26+N26</f>
        <v>0</v>
      </c>
      <c r="P26" s="3">
        <v>584</v>
      </c>
      <c r="Q26" s="194">
        <f>O26/P26*100</f>
        <v>0</v>
      </c>
      <c r="R26" s="3">
        <v>0.29210000000000003</v>
      </c>
      <c r="S26" s="195"/>
      <c r="T26" s="550"/>
    </row>
    <row r="27" spans="1:20" ht="14.4" thickBot="1" x14ac:dyDescent="0.35">
      <c r="A27" s="218"/>
      <c r="B27" s="219" t="s">
        <v>132</v>
      </c>
      <c r="C27" s="210">
        <v>11</v>
      </c>
      <c r="D27" s="3"/>
      <c r="E27" s="10"/>
      <c r="F27" s="220"/>
      <c r="G27" s="210"/>
      <c r="H27" s="3"/>
      <c r="I27" s="10"/>
      <c r="J27" s="3"/>
      <c r="K27" s="11"/>
      <c r="L27" s="10"/>
      <c r="M27" s="10"/>
      <c r="N27" s="151"/>
      <c r="O27" s="232"/>
      <c r="P27" s="12"/>
      <c r="Q27" s="186"/>
      <c r="R27" s="195"/>
      <c r="S27" s="195"/>
      <c r="T27" s="551"/>
    </row>
    <row r="28" spans="1:20" x14ac:dyDescent="0.3">
      <c r="A28" s="82"/>
      <c r="B28" s="133" t="s">
        <v>152</v>
      </c>
      <c r="C28" s="154">
        <v>12</v>
      </c>
      <c r="D28" s="87"/>
      <c r="E28" s="84"/>
      <c r="F28" s="85"/>
      <c r="G28" s="86"/>
      <c r="H28" s="87"/>
      <c r="I28" s="84"/>
      <c r="J28" s="87"/>
      <c r="K28" s="88"/>
      <c r="L28" s="84"/>
      <c r="M28" s="84"/>
      <c r="N28" s="152"/>
      <c r="O28" s="228"/>
      <c r="P28" s="89"/>
      <c r="Q28" s="193"/>
      <c r="R28" s="203"/>
      <c r="S28" s="203"/>
      <c r="T28" s="549" t="s">
        <v>148</v>
      </c>
    </row>
    <row r="29" spans="1:20" x14ac:dyDescent="0.3">
      <c r="A29" s="90" t="s">
        <v>52</v>
      </c>
      <c r="B29" s="159" t="s">
        <v>150</v>
      </c>
      <c r="C29" s="160">
        <v>12</v>
      </c>
      <c r="D29" s="3"/>
      <c r="E29" s="4"/>
      <c r="F29" s="161"/>
      <c r="G29" s="162"/>
      <c r="H29" s="3"/>
      <c r="I29" s="4"/>
      <c r="J29" s="3"/>
      <c r="K29" s="5"/>
      <c r="L29" s="5"/>
      <c r="M29" s="4"/>
      <c r="N29" s="94"/>
      <c r="O29" s="229"/>
      <c r="P29" s="3"/>
      <c r="Q29" s="194"/>
      <c r="R29" s="3"/>
      <c r="S29" s="195"/>
      <c r="T29" s="552"/>
    </row>
    <row r="30" spans="1:20" x14ac:dyDescent="0.3">
      <c r="A30" s="90"/>
      <c r="B30" s="159" t="s">
        <v>153</v>
      </c>
      <c r="C30" s="160">
        <v>11</v>
      </c>
      <c r="D30" s="3">
        <f>C28+C29+C30+C31</f>
        <v>46</v>
      </c>
      <c r="E30" s="4">
        <f>D30*'IP_ceny opatření_HAVŘICE'!E51</f>
        <v>0</v>
      </c>
      <c r="F30" s="190"/>
      <c r="G30" s="191"/>
      <c r="H30" s="3"/>
      <c r="I30" s="4"/>
      <c r="J30" s="3">
        <v>0.30170000000000002</v>
      </c>
      <c r="K30" s="5">
        <f>J30*'IP_ceny opatření_HAVŘICE'!E72</f>
        <v>0</v>
      </c>
      <c r="L30" s="5">
        <f>D30*'IP_ceny opatření_HAVŘICE'!F107</f>
        <v>0</v>
      </c>
      <c r="M30" s="4"/>
      <c r="N30" s="94">
        <f>J30*'IP_ceny opatření_HAVŘICE'!F122</f>
        <v>0</v>
      </c>
      <c r="O30" s="229">
        <f>E30+K30+L30+N30</f>
        <v>0</v>
      </c>
      <c r="P30" s="3">
        <v>621</v>
      </c>
      <c r="Q30" s="194">
        <f>O30/P30*100</f>
        <v>0</v>
      </c>
      <c r="R30" s="3">
        <v>0.30630000000000002</v>
      </c>
      <c r="S30" s="195"/>
      <c r="T30" s="552"/>
    </row>
    <row r="31" spans="1:20" ht="14.4" thickBot="1" x14ac:dyDescent="0.35">
      <c r="A31" s="91"/>
      <c r="B31" s="221" t="s">
        <v>132</v>
      </c>
      <c r="C31" s="222">
        <v>11</v>
      </c>
      <c r="D31" s="6"/>
      <c r="E31" s="7"/>
      <c r="F31" s="223"/>
      <c r="G31" s="222"/>
      <c r="H31" s="6"/>
      <c r="I31" s="7"/>
      <c r="J31" s="6"/>
      <c r="K31" s="8"/>
      <c r="L31" s="7"/>
      <c r="M31" s="7"/>
      <c r="N31" s="150"/>
      <c r="O31" s="230"/>
      <c r="P31" s="9"/>
      <c r="Q31" s="188"/>
      <c r="R31" s="205"/>
      <c r="S31" s="205"/>
      <c r="T31" s="553"/>
    </row>
    <row r="32" spans="1:20" x14ac:dyDescent="0.3">
      <c r="A32" s="82"/>
      <c r="B32" s="133" t="s">
        <v>133</v>
      </c>
      <c r="C32" s="154">
        <v>15</v>
      </c>
      <c r="D32" s="87"/>
      <c r="E32" s="84"/>
      <c r="F32" s="85"/>
      <c r="G32" s="86"/>
      <c r="H32" s="87"/>
      <c r="I32" s="84"/>
      <c r="J32" s="87"/>
      <c r="K32" s="88"/>
      <c r="L32" s="84"/>
      <c r="M32" s="84"/>
      <c r="N32" s="152"/>
      <c r="O32" s="228"/>
      <c r="P32" s="89"/>
      <c r="Q32" s="193"/>
      <c r="R32" s="203"/>
      <c r="S32" s="203"/>
      <c r="T32" s="549" t="s">
        <v>148</v>
      </c>
    </row>
    <row r="33" spans="1:20" x14ac:dyDescent="0.3">
      <c r="A33" s="90" t="s">
        <v>53</v>
      </c>
      <c r="B33" s="159" t="s">
        <v>141</v>
      </c>
      <c r="C33" s="160">
        <v>9</v>
      </c>
      <c r="D33" s="3"/>
      <c r="E33" s="4"/>
      <c r="F33" s="161"/>
      <c r="G33" s="162"/>
      <c r="H33" s="3"/>
      <c r="I33" s="4"/>
      <c r="J33" s="3"/>
      <c r="K33" s="5"/>
      <c r="L33" s="5"/>
      <c r="M33" s="4"/>
      <c r="N33" s="94"/>
      <c r="O33" s="229"/>
      <c r="P33" s="3"/>
      <c r="Q33" s="194"/>
      <c r="R33" s="195"/>
      <c r="S33" s="195"/>
      <c r="T33" s="554"/>
    </row>
    <row r="34" spans="1:20" x14ac:dyDescent="0.3">
      <c r="A34" s="90"/>
      <c r="B34" s="159" t="s">
        <v>134</v>
      </c>
      <c r="C34" s="160">
        <v>18</v>
      </c>
      <c r="D34" s="3">
        <f>C32+C33+C34+C35</f>
        <v>60</v>
      </c>
      <c r="E34" s="4">
        <f>D34*'IP_ceny opatření_HAVŘICE'!E51</f>
        <v>0</v>
      </c>
      <c r="F34" s="190"/>
      <c r="G34" s="191"/>
      <c r="H34" s="3"/>
      <c r="I34" s="4"/>
      <c r="J34" s="3">
        <v>0.39529999999999998</v>
      </c>
      <c r="K34" s="5">
        <f>J34*'IP_ceny opatření_HAVŘICE'!E72</f>
        <v>0</v>
      </c>
      <c r="L34" s="5">
        <f>D34*'IP_ceny opatření_HAVŘICE'!F107</f>
        <v>0</v>
      </c>
      <c r="M34" s="4"/>
      <c r="N34" s="94">
        <f>J34*'IP_ceny opatření_HAVŘICE'!F122</f>
        <v>0</v>
      </c>
      <c r="O34" s="229">
        <f>E34+K34+L34+N34</f>
        <v>0</v>
      </c>
      <c r="P34" s="3">
        <v>806</v>
      </c>
      <c r="Q34" s="194">
        <f>O34/P34*100</f>
        <v>0</v>
      </c>
      <c r="R34" s="3">
        <v>0.40129999999999999</v>
      </c>
      <c r="S34" s="195"/>
      <c r="T34" s="554"/>
    </row>
    <row r="35" spans="1:20" ht="14.4" thickBot="1" x14ac:dyDescent="0.35">
      <c r="A35" s="91"/>
      <c r="B35" s="163" t="s">
        <v>135</v>
      </c>
      <c r="C35" s="164">
        <v>18</v>
      </c>
      <c r="D35" s="6"/>
      <c r="E35" s="7"/>
      <c r="F35" s="165"/>
      <c r="G35" s="164"/>
      <c r="H35" s="6"/>
      <c r="I35" s="7"/>
      <c r="J35" s="6"/>
      <c r="K35" s="8"/>
      <c r="L35" s="7"/>
      <c r="M35" s="7"/>
      <c r="N35" s="150"/>
      <c r="O35" s="230"/>
      <c r="P35" s="9"/>
      <c r="Q35" s="188"/>
      <c r="R35" s="205"/>
      <c r="S35" s="205"/>
      <c r="T35" s="555"/>
    </row>
    <row r="36" spans="1:20" x14ac:dyDescent="0.3">
      <c r="A36" s="82"/>
      <c r="B36" s="133" t="s">
        <v>133</v>
      </c>
      <c r="C36" s="154">
        <v>16</v>
      </c>
      <c r="D36" s="87"/>
      <c r="E36" s="84"/>
      <c r="F36" s="85"/>
      <c r="G36" s="86"/>
      <c r="H36" s="87"/>
      <c r="I36" s="84"/>
      <c r="J36" s="87"/>
      <c r="K36" s="88"/>
      <c r="L36" s="84"/>
      <c r="M36" s="84"/>
      <c r="N36" s="152"/>
      <c r="O36" s="228"/>
      <c r="P36" s="89"/>
      <c r="Q36" s="193"/>
      <c r="R36" s="203"/>
      <c r="S36" s="203"/>
      <c r="T36" s="549" t="s">
        <v>148</v>
      </c>
    </row>
    <row r="37" spans="1:20" x14ac:dyDescent="0.3">
      <c r="A37" s="90" t="s">
        <v>54</v>
      </c>
      <c r="B37" s="242" t="s">
        <v>134</v>
      </c>
      <c r="C37" s="243">
        <v>28</v>
      </c>
      <c r="D37" s="3">
        <f>C36+C37+C38</f>
        <v>73</v>
      </c>
      <c r="E37" s="4">
        <f>D37*'IP_ceny opatření_HAVŘICE'!E51</f>
        <v>0</v>
      </c>
      <c r="F37" s="244"/>
      <c r="G37" s="245"/>
      <c r="H37" s="3"/>
      <c r="I37" s="4"/>
      <c r="J37" s="3">
        <v>0.44</v>
      </c>
      <c r="K37" s="5">
        <f>J37*'IP_ceny opatření_HAVŘICE'!E72</f>
        <v>0</v>
      </c>
      <c r="L37" s="5">
        <f>D37*'IP_ceny opatření_HAVŘICE'!F107</f>
        <v>0</v>
      </c>
      <c r="M37" s="4"/>
      <c r="N37" s="94">
        <f>J37*'IP_ceny opatření_HAVŘICE'!F122</f>
        <v>0</v>
      </c>
      <c r="O37" s="229">
        <f>E37+K37+L37+N37</f>
        <v>0</v>
      </c>
      <c r="P37" s="3">
        <v>900</v>
      </c>
      <c r="Q37" s="194">
        <f>O37/P37*100</f>
        <v>0</v>
      </c>
      <c r="R37" s="3">
        <v>0.44729999999999998</v>
      </c>
      <c r="S37" s="195"/>
      <c r="T37" s="552"/>
    </row>
    <row r="38" spans="1:20" ht="14.4" thickBot="1" x14ac:dyDescent="0.35">
      <c r="A38" s="91"/>
      <c r="B38" s="246" t="s">
        <v>135</v>
      </c>
      <c r="C38" s="247">
        <v>29</v>
      </c>
      <c r="D38" s="6"/>
      <c r="E38" s="7"/>
      <c r="F38" s="248"/>
      <c r="G38" s="247"/>
      <c r="H38" s="6"/>
      <c r="I38" s="7"/>
      <c r="J38" s="6"/>
      <c r="K38" s="8"/>
      <c r="L38" s="7"/>
      <c r="M38" s="7"/>
      <c r="N38" s="150"/>
      <c r="O38" s="230"/>
      <c r="P38" s="9"/>
      <c r="Q38" s="188"/>
      <c r="R38" s="205"/>
      <c r="S38" s="205"/>
      <c r="T38" s="553"/>
    </row>
    <row r="39" spans="1:20" x14ac:dyDescent="0.3">
      <c r="A39" s="249" t="s">
        <v>155</v>
      </c>
      <c r="B39" s="13"/>
      <c r="C39" s="13"/>
      <c r="D39" s="13"/>
      <c r="N39" s="241">
        <f>SUM(N4:N38)</f>
        <v>0</v>
      </c>
      <c r="P39" s="251">
        <f>SUM(P4:P38)</f>
        <v>6363</v>
      </c>
      <c r="R39" s="251">
        <f>SUM(R4:R38)</f>
        <v>3.1747999999999998</v>
      </c>
    </row>
    <row r="40" spans="1:20" x14ac:dyDescent="0.3">
      <c r="A40" s="2" t="s">
        <v>156</v>
      </c>
      <c r="B40" s="13"/>
      <c r="C40" s="13"/>
      <c r="D40" s="13"/>
      <c r="N40" s="250">
        <f>O43-N39</f>
        <v>0</v>
      </c>
    </row>
    <row r="41" spans="1:20" x14ac:dyDescent="0.3">
      <c r="B41" s="13"/>
      <c r="C41" s="13"/>
      <c r="D41" s="13"/>
      <c r="L41" s="252">
        <f>L5+L8+L11+L14+L16+L19+L26+L30+L34+L37</f>
        <v>0</v>
      </c>
      <c r="M41" s="252">
        <f>M5+M14+M22</f>
        <v>0</v>
      </c>
    </row>
    <row r="42" spans="1:20" x14ac:dyDescent="0.3">
      <c r="B42" s="13"/>
      <c r="C42" s="13"/>
      <c r="D42" s="13"/>
    </row>
    <row r="43" spans="1:20" ht="15.6" x14ac:dyDescent="0.3">
      <c r="A43" s="79" t="s">
        <v>106</v>
      </c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6"/>
      <c r="N43" s="16"/>
      <c r="O43" s="212">
        <f>O5+O8+O11+O14+O16+O19+O22+O26+O30+O34+O37</f>
        <v>0</v>
      </c>
    </row>
    <row r="44" spans="1:20" ht="15.6" x14ac:dyDescent="0.3">
      <c r="A44" s="79" t="s">
        <v>11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6"/>
      <c r="N44" s="16"/>
      <c r="O44" s="211">
        <f>O43/100*21</f>
        <v>0</v>
      </c>
    </row>
    <row r="45" spans="1:20" ht="15.6" x14ac:dyDescent="0.3">
      <c r="A45" s="224" t="s">
        <v>107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  <c r="N45" s="226"/>
      <c r="O45" s="227">
        <f>SUM(O43:O44)</f>
        <v>0</v>
      </c>
    </row>
  </sheetData>
  <mergeCells count="10">
    <mergeCell ref="T4:T6"/>
    <mergeCell ref="T7:T9"/>
    <mergeCell ref="T10:T12"/>
    <mergeCell ref="T17:T20"/>
    <mergeCell ref="T13:T15"/>
    <mergeCell ref="T24:T27"/>
    <mergeCell ref="T28:T31"/>
    <mergeCell ref="T36:T38"/>
    <mergeCell ref="T32:T35"/>
    <mergeCell ref="T21:T23"/>
  </mergeCells>
  <pageMargins left="0.70866141732283472" right="0.70866141732283472" top="0.78740157480314965" bottom="0.78740157480314965" header="0.31496062992125984" footer="0.31496062992125984"/>
  <pageSetup paperSize="257" scale="2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opLeftCell="A97" workbookViewId="0">
      <selection activeCell="I120" sqref="I120"/>
    </sheetView>
  </sheetViews>
  <sheetFormatPr defaultRowHeight="13.2" x14ac:dyDescent="0.25"/>
  <cols>
    <col min="3" max="3" width="56" customWidth="1"/>
    <col min="4" max="4" width="17.109375" customWidth="1"/>
    <col min="5" max="5" width="14" customWidth="1"/>
    <col min="6" max="6" width="18.44140625" customWidth="1"/>
  </cols>
  <sheetData>
    <row r="1" spans="1:6" ht="20.399999999999999" x14ac:dyDescent="0.25">
      <c r="A1" s="17" t="s">
        <v>58</v>
      </c>
      <c r="B1" s="18"/>
      <c r="C1" s="18"/>
      <c r="D1" s="18"/>
      <c r="E1" s="19"/>
      <c r="F1" s="18"/>
    </row>
    <row r="2" spans="1:6" ht="20.399999999999999" x14ac:dyDescent="0.25">
      <c r="A2" s="17"/>
      <c r="B2" s="18"/>
      <c r="C2" s="18"/>
      <c r="D2" s="18"/>
      <c r="E2" s="19"/>
      <c r="F2" s="18"/>
    </row>
    <row r="3" spans="1:6" ht="18" x14ac:dyDescent="0.25">
      <c r="A3" s="22" t="s">
        <v>114</v>
      </c>
      <c r="B3" s="23"/>
      <c r="C3" s="23"/>
      <c r="D3" s="23"/>
      <c r="E3" s="48"/>
      <c r="F3" s="18"/>
    </row>
    <row r="4" spans="1:6" ht="18.600000000000001" thickBot="1" x14ac:dyDescent="0.3">
      <c r="A4" s="21"/>
      <c r="B4" s="18"/>
      <c r="C4" s="18"/>
      <c r="D4" s="18"/>
      <c r="E4" s="19"/>
      <c r="F4" s="18"/>
    </row>
    <row r="5" spans="1:6" ht="18" x14ac:dyDescent="0.25">
      <c r="A5" s="24" t="s">
        <v>108</v>
      </c>
      <c r="B5" s="25"/>
      <c r="C5" s="25"/>
      <c r="D5" s="25"/>
      <c r="E5" s="26"/>
      <c r="F5" s="18"/>
    </row>
    <row r="6" spans="1:6" ht="20.399999999999999" customHeight="1" x14ac:dyDescent="0.25">
      <c r="A6" s="168" t="s">
        <v>4</v>
      </c>
      <c r="B6" s="254" t="s">
        <v>1</v>
      </c>
      <c r="C6" s="255" t="s">
        <v>5</v>
      </c>
      <c r="D6" s="256" t="s">
        <v>59</v>
      </c>
      <c r="E6" s="172" t="s">
        <v>60</v>
      </c>
      <c r="F6" s="18"/>
    </row>
    <row r="7" spans="1:6" ht="13.2" customHeight="1" x14ac:dyDescent="0.25">
      <c r="A7" s="29">
        <v>1</v>
      </c>
      <c r="B7" s="100" t="s">
        <v>0</v>
      </c>
      <c r="C7" s="101" t="s">
        <v>16</v>
      </c>
      <c r="D7" s="97">
        <v>0</v>
      </c>
      <c r="E7" s="257"/>
      <c r="F7" s="18"/>
    </row>
    <row r="8" spans="1:6" ht="24" customHeight="1" x14ac:dyDescent="0.25">
      <c r="A8" s="258">
        <v>2</v>
      </c>
      <c r="B8" s="259" t="s">
        <v>12</v>
      </c>
      <c r="C8" s="260" t="s">
        <v>13</v>
      </c>
      <c r="D8" s="97">
        <v>0</v>
      </c>
      <c r="E8" s="140"/>
      <c r="F8" s="18"/>
    </row>
    <row r="9" spans="1:6" ht="14.4" customHeight="1" x14ac:dyDescent="0.25">
      <c r="A9" s="177">
        <v>3</v>
      </c>
      <c r="B9" s="261" t="s">
        <v>14</v>
      </c>
      <c r="C9" s="260" t="s">
        <v>61</v>
      </c>
      <c r="D9" s="98">
        <v>0</v>
      </c>
      <c r="E9" s="140"/>
      <c r="F9" s="18"/>
    </row>
    <row r="10" spans="1:6" ht="13.95" customHeight="1" x14ac:dyDescent="0.25">
      <c r="A10" s="258">
        <v>4</v>
      </c>
      <c r="B10" s="261" t="s">
        <v>26</v>
      </c>
      <c r="C10" s="260" t="s">
        <v>62</v>
      </c>
      <c r="D10" s="98">
        <v>0</v>
      </c>
      <c r="E10" s="140"/>
      <c r="F10" s="18"/>
    </row>
    <row r="11" spans="1:6" ht="15.6" customHeight="1" x14ac:dyDescent="0.25">
      <c r="A11" s="177">
        <v>5</v>
      </c>
      <c r="B11" s="262" t="s">
        <v>0</v>
      </c>
      <c r="C11" s="260" t="s">
        <v>9</v>
      </c>
      <c r="D11" s="98">
        <v>0</v>
      </c>
      <c r="E11" s="140"/>
      <c r="F11" s="18"/>
    </row>
    <row r="12" spans="1:6" ht="16.2" customHeight="1" x14ac:dyDescent="0.25">
      <c r="A12" s="258">
        <v>6</v>
      </c>
      <c r="B12" s="261" t="s">
        <v>63</v>
      </c>
      <c r="C12" s="260" t="s">
        <v>64</v>
      </c>
      <c r="D12" s="98">
        <v>0</v>
      </c>
      <c r="E12" s="140"/>
      <c r="F12" s="18"/>
    </row>
    <row r="13" spans="1:6" ht="13.95" customHeight="1" x14ac:dyDescent="0.25">
      <c r="A13" s="177">
        <v>7</v>
      </c>
      <c r="B13" s="261" t="s">
        <v>7</v>
      </c>
      <c r="C13" s="260" t="s">
        <v>39</v>
      </c>
      <c r="D13" s="98">
        <v>0</v>
      </c>
      <c r="E13" s="140"/>
      <c r="F13" s="18"/>
    </row>
    <row r="14" spans="1:6" ht="16.2" customHeight="1" x14ac:dyDescent="0.25">
      <c r="A14" s="258">
        <v>8</v>
      </c>
      <c r="B14" s="261" t="s">
        <v>109</v>
      </c>
      <c r="C14" s="260" t="s">
        <v>110</v>
      </c>
      <c r="D14" s="98">
        <v>0</v>
      </c>
      <c r="E14" s="140"/>
      <c r="F14" s="18"/>
    </row>
    <row r="15" spans="1:6" ht="14.4" customHeight="1" x14ac:dyDescent="0.25">
      <c r="A15" s="177">
        <v>9</v>
      </c>
      <c r="B15" s="263" t="s">
        <v>0</v>
      </c>
      <c r="C15" s="264" t="s">
        <v>65</v>
      </c>
      <c r="D15" s="98">
        <v>0</v>
      </c>
      <c r="E15" s="140"/>
      <c r="F15" s="18"/>
    </row>
    <row r="16" spans="1:6" ht="13.95" customHeight="1" x14ac:dyDescent="0.25">
      <c r="A16" s="258">
        <v>10</v>
      </c>
      <c r="B16" s="35" t="s">
        <v>0</v>
      </c>
      <c r="C16" s="264" t="s">
        <v>66</v>
      </c>
      <c r="D16" s="98">
        <v>0</v>
      </c>
      <c r="E16" s="140"/>
      <c r="F16" s="18"/>
    </row>
    <row r="17" spans="1:6" ht="14.4" customHeight="1" x14ac:dyDescent="0.25">
      <c r="A17" s="177">
        <v>11</v>
      </c>
      <c r="B17" s="261" t="s">
        <v>67</v>
      </c>
      <c r="C17" s="260" t="s">
        <v>68</v>
      </c>
      <c r="D17" s="98">
        <v>0</v>
      </c>
      <c r="E17" s="140"/>
      <c r="F17" s="18"/>
    </row>
    <row r="18" spans="1:6" ht="12.6" customHeight="1" x14ac:dyDescent="0.25">
      <c r="A18" s="258">
        <v>12</v>
      </c>
      <c r="B18" s="261" t="s">
        <v>6</v>
      </c>
      <c r="C18" s="260" t="s">
        <v>15</v>
      </c>
      <c r="D18" s="98">
        <v>0</v>
      </c>
      <c r="E18" s="140"/>
      <c r="F18" s="18"/>
    </row>
    <row r="19" spans="1:6" ht="13.8" x14ac:dyDescent="0.25">
      <c r="A19" s="36"/>
      <c r="B19" s="37"/>
      <c r="C19" s="57"/>
      <c r="D19" s="141"/>
      <c r="E19" s="140"/>
      <c r="F19" s="18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ht="13.8" x14ac:dyDescent="0.25">
      <c r="A21" s="36"/>
      <c r="B21" s="265" t="s">
        <v>10</v>
      </c>
      <c r="C21" s="256" t="s">
        <v>2</v>
      </c>
      <c r="D21" s="256" t="s">
        <v>59</v>
      </c>
      <c r="E21" s="140"/>
      <c r="F21" s="18"/>
    </row>
    <row r="22" spans="1:6" ht="13.8" x14ac:dyDescent="0.25">
      <c r="A22" s="36"/>
      <c r="B22" s="182">
        <v>1</v>
      </c>
      <c r="C22" s="266" t="s">
        <v>112</v>
      </c>
      <c r="D22" s="98">
        <v>0</v>
      </c>
      <c r="E22" s="140"/>
      <c r="F22" s="96"/>
    </row>
    <row r="23" spans="1:6" ht="13.8" x14ac:dyDescent="0.25">
      <c r="A23" s="36"/>
      <c r="B23" s="267" t="s">
        <v>3</v>
      </c>
      <c r="C23" s="268" t="s">
        <v>125</v>
      </c>
      <c r="D23" s="98">
        <v>0</v>
      </c>
      <c r="E23" s="140"/>
      <c r="F23" s="96"/>
    </row>
    <row r="24" spans="1:6" ht="13.8" x14ac:dyDescent="0.25">
      <c r="A24" s="36"/>
      <c r="B24" s="182">
        <v>3</v>
      </c>
      <c r="C24" s="269" t="s">
        <v>129</v>
      </c>
      <c r="D24" s="98">
        <v>0</v>
      </c>
      <c r="E24" s="140"/>
      <c r="F24" s="18"/>
    </row>
    <row r="25" spans="1:6" ht="13.8" x14ac:dyDescent="0.25">
      <c r="A25" s="36"/>
      <c r="B25" s="182">
        <v>4</v>
      </c>
      <c r="C25" s="270" t="s">
        <v>18</v>
      </c>
      <c r="D25" s="98">
        <v>0</v>
      </c>
      <c r="E25" s="140"/>
      <c r="F25" s="18"/>
    </row>
    <row r="26" spans="1:6" ht="14.4" customHeight="1" x14ac:dyDescent="0.25">
      <c r="A26" s="36"/>
      <c r="B26" s="182">
        <v>5</v>
      </c>
      <c r="C26" s="260" t="s">
        <v>111</v>
      </c>
      <c r="D26" s="98">
        <v>0</v>
      </c>
      <c r="E26" s="140"/>
      <c r="F26" s="96"/>
    </row>
    <row r="27" spans="1:6" ht="13.8" x14ac:dyDescent="0.25">
      <c r="A27" s="36"/>
      <c r="B27" s="182">
        <v>6</v>
      </c>
      <c r="C27" s="65" t="s">
        <v>17</v>
      </c>
      <c r="D27" s="97">
        <v>0</v>
      </c>
      <c r="E27" s="140"/>
      <c r="F27" s="18"/>
    </row>
    <row r="28" spans="1:6" ht="15" customHeight="1" x14ac:dyDescent="0.25">
      <c r="A28" s="36"/>
      <c r="B28" s="182">
        <v>7</v>
      </c>
      <c r="C28" s="271" t="s">
        <v>116</v>
      </c>
      <c r="D28" s="97">
        <v>0</v>
      </c>
      <c r="E28" s="140"/>
      <c r="F28" s="18"/>
    </row>
    <row r="29" spans="1:6" ht="13.8" x14ac:dyDescent="0.25">
      <c r="A29" s="36"/>
      <c r="B29" s="37"/>
      <c r="C29" s="37"/>
      <c r="D29" s="92"/>
      <c r="E29" s="140"/>
      <c r="F29" s="18"/>
    </row>
    <row r="30" spans="1:6" ht="18" x14ac:dyDescent="0.25">
      <c r="A30" s="38" t="s">
        <v>72</v>
      </c>
      <c r="B30" s="37"/>
      <c r="C30" s="37"/>
      <c r="D30" s="37"/>
      <c r="E30" s="140"/>
      <c r="F30" s="18"/>
    </row>
    <row r="31" spans="1:6" ht="13.8" x14ac:dyDescent="0.25">
      <c r="A31" s="36"/>
      <c r="B31" s="272" t="s">
        <v>10</v>
      </c>
      <c r="C31" s="273" t="s">
        <v>2</v>
      </c>
      <c r="D31" s="273" t="s">
        <v>59</v>
      </c>
      <c r="E31" s="140"/>
      <c r="F31" s="18"/>
    </row>
    <row r="32" spans="1:6" ht="14.4" thickBot="1" x14ac:dyDescent="0.3">
      <c r="A32" s="43"/>
      <c r="B32" s="44">
        <v>1</v>
      </c>
      <c r="C32" s="185" t="s">
        <v>113</v>
      </c>
      <c r="D32" s="167">
        <v>0</v>
      </c>
      <c r="E32" s="130"/>
      <c r="F32" s="18"/>
    </row>
    <row r="33" spans="1:6" ht="13.8" x14ac:dyDescent="0.25">
      <c r="A33" s="18"/>
      <c r="B33" s="18"/>
      <c r="C33" s="18"/>
      <c r="D33" s="18"/>
      <c r="E33" s="18"/>
      <c r="F33" s="18"/>
    </row>
    <row r="34" spans="1:6" ht="18" x14ac:dyDescent="0.25">
      <c r="A34" s="22" t="s">
        <v>115</v>
      </c>
      <c r="B34" s="23"/>
      <c r="C34" s="23"/>
      <c r="D34" s="23"/>
      <c r="E34" s="23"/>
      <c r="F34" s="18"/>
    </row>
    <row r="35" spans="1:6" ht="14.4" thickBot="1" x14ac:dyDescent="0.3">
      <c r="A35" s="18"/>
      <c r="B35" s="18"/>
      <c r="C35" s="18"/>
      <c r="D35" s="18"/>
      <c r="E35" s="19"/>
      <c r="F35" s="18"/>
    </row>
    <row r="36" spans="1:6" ht="18" x14ac:dyDescent="0.25">
      <c r="A36" s="24" t="s">
        <v>73</v>
      </c>
      <c r="B36" s="25"/>
      <c r="C36" s="25"/>
      <c r="D36" s="25"/>
      <c r="E36" s="26"/>
      <c r="F36" s="18"/>
    </row>
    <row r="37" spans="1:6" ht="27" customHeight="1" x14ac:dyDescent="0.25">
      <c r="A37" s="168" t="s">
        <v>4</v>
      </c>
      <c r="B37" s="254" t="s">
        <v>1</v>
      </c>
      <c r="C37" s="255" t="s">
        <v>5</v>
      </c>
      <c r="D37" s="256" t="s">
        <v>59</v>
      </c>
      <c r="E37" s="172" t="s">
        <v>74</v>
      </c>
      <c r="F37" s="18"/>
    </row>
    <row r="38" spans="1:6" ht="14.4" customHeight="1" x14ac:dyDescent="0.25">
      <c r="A38" s="29">
        <v>1</v>
      </c>
      <c r="B38" s="100" t="s">
        <v>0</v>
      </c>
      <c r="C38" s="101" t="s">
        <v>16</v>
      </c>
      <c r="D38" s="97">
        <v>0</v>
      </c>
      <c r="E38" s="274"/>
      <c r="F38" s="96"/>
    </row>
    <row r="39" spans="1:6" ht="22.8" customHeight="1" x14ac:dyDescent="0.25">
      <c r="A39" s="275">
        <v>2</v>
      </c>
      <c r="B39" s="276" t="s">
        <v>12</v>
      </c>
      <c r="C39" s="277" t="s">
        <v>13</v>
      </c>
      <c r="D39" s="97">
        <v>0</v>
      </c>
      <c r="E39" s="103"/>
      <c r="F39" s="96"/>
    </row>
    <row r="40" spans="1:6" ht="12" customHeight="1" x14ac:dyDescent="0.25">
      <c r="A40" s="177">
        <v>3</v>
      </c>
      <c r="B40" s="278" t="s">
        <v>14</v>
      </c>
      <c r="C40" s="260" t="s">
        <v>61</v>
      </c>
      <c r="D40" s="97">
        <v>0</v>
      </c>
      <c r="E40" s="103"/>
      <c r="F40" s="96"/>
    </row>
    <row r="41" spans="1:6" ht="13.8" x14ac:dyDescent="0.25">
      <c r="A41" s="275">
        <v>4</v>
      </c>
      <c r="B41" s="278" t="s">
        <v>26</v>
      </c>
      <c r="C41" s="260" t="s">
        <v>62</v>
      </c>
      <c r="D41" s="97">
        <v>0</v>
      </c>
      <c r="E41" s="103"/>
      <c r="F41" s="96"/>
    </row>
    <row r="42" spans="1:6" ht="13.8" x14ac:dyDescent="0.25">
      <c r="A42" s="177">
        <v>5</v>
      </c>
      <c r="B42" s="279" t="s">
        <v>0</v>
      </c>
      <c r="C42" s="260" t="s">
        <v>9</v>
      </c>
      <c r="D42" s="97">
        <v>0</v>
      </c>
      <c r="E42" s="103"/>
      <c r="F42" s="96"/>
    </row>
    <row r="43" spans="1:6" ht="13.95" customHeight="1" x14ac:dyDescent="0.25">
      <c r="A43" s="275">
        <v>6</v>
      </c>
      <c r="B43" s="278" t="s">
        <v>0</v>
      </c>
      <c r="C43" s="260" t="s">
        <v>64</v>
      </c>
      <c r="D43" s="97">
        <v>0</v>
      </c>
      <c r="E43" s="103"/>
      <c r="F43" s="96"/>
    </row>
    <row r="44" spans="1:6" ht="15" customHeight="1" x14ac:dyDescent="0.25">
      <c r="A44" s="177">
        <v>7</v>
      </c>
      <c r="B44" s="278" t="s">
        <v>7</v>
      </c>
      <c r="C44" s="260" t="s">
        <v>8</v>
      </c>
      <c r="D44" s="97">
        <v>0</v>
      </c>
      <c r="E44" s="103"/>
      <c r="F44" s="96"/>
    </row>
    <row r="45" spans="1:6" ht="12.6" customHeight="1" x14ac:dyDescent="0.25">
      <c r="A45" s="275">
        <v>8</v>
      </c>
      <c r="B45" s="278" t="s">
        <v>109</v>
      </c>
      <c r="C45" s="260" t="s">
        <v>110</v>
      </c>
      <c r="D45" s="98">
        <v>0</v>
      </c>
      <c r="E45" s="103"/>
      <c r="F45" s="96"/>
    </row>
    <row r="46" spans="1:6" ht="12" customHeight="1" x14ac:dyDescent="0.25">
      <c r="A46" s="177">
        <v>9</v>
      </c>
      <c r="B46" s="280" t="s">
        <v>0</v>
      </c>
      <c r="C46" s="264" t="s">
        <v>65</v>
      </c>
      <c r="D46" s="97">
        <v>0</v>
      </c>
      <c r="E46" s="103"/>
      <c r="F46" s="96"/>
    </row>
    <row r="47" spans="1:6" ht="15" customHeight="1" x14ac:dyDescent="0.25">
      <c r="A47" s="275">
        <v>10</v>
      </c>
      <c r="B47" s="35" t="s">
        <v>0</v>
      </c>
      <c r="C47" s="264" t="s">
        <v>75</v>
      </c>
      <c r="D47" s="97">
        <v>0</v>
      </c>
      <c r="E47" s="103"/>
      <c r="F47" s="96"/>
    </row>
    <row r="48" spans="1:6" ht="13.95" customHeight="1" x14ac:dyDescent="0.25">
      <c r="A48" s="177">
        <v>11</v>
      </c>
      <c r="B48" s="278" t="s">
        <v>67</v>
      </c>
      <c r="C48" s="260" t="s">
        <v>68</v>
      </c>
      <c r="D48" s="97">
        <v>0</v>
      </c>
      <c r="E48" s="103"/>
      <c r="F48" s="96"/>
    </row>
    <row r="49" spans="1:6" ht="13.2" customHeight="1" x14ac:dyDescent="0.25">
      <c r="A49" s="275">
        <v>12</v>
      </c>
      <c r="B49" s="278" t="s">
        <v>6</v>
      </c>
      <c r="C49" s="260" t="s">
        <v>15</v>
      </c>
      <c r="D49" s="97">
        <v>0</v>
      </c>
      <c r="E49" s="103"/>
      <c r="F49" s="96"/>
    </row>
    <row r="50" spans="1:6" ht="13.8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D38+D39+D40+D41+D42+D43+D44+D45+D46+D47+D48+D49+D53+D54+D55+D56+D57+D58+D59+D63</f>
        <v>0</v>
      </c>
      <c r="F51" s="96"/>
    </row>
    <row r="52" spans="1:6" ht="13.8" x14ac:dyDescent="0.25">
      <c r="A52" s="36"/>
      <c r="B52" s="265" t="s">
        <v>10</v>
      </c>
      <c r="C52" s="256" t="s">
        <v>2</v>
      </c>
      <c r="D52" s="256" t="s">
        <v>59</v>
      </c>
      <c r="E52" s="103"/>
      <c r="F52" s="96"/>
    </row>
    <row r="53" spans="1:6" ht="13.8" x14ac:dyDescent="0.25">
      <c r="A53" s="36"/>
      <c r="B53" s="182">
        <v>1</v>
      </c>
      <c r="C53" s="266" t="s">
        <v>77</v>
      </c>
      <c r="D53" s="97">
        <v>0</v>
      </c>
      <c r="E53" s="103"/>
      <c r="F53" s="96"/>
    </row>
    <row r="54" spans="1:6" ht="13.8" x14ac:dyDescent="0.25">
      <c r="A54" s="36"/>
      <c r="B54" s="281" t="s">
        <v>3</v>
      </c>
      <c r="C54" s="282" t="s">
        <v>124</v>
      </c>
      <c r="D54" s="97">
        <v>0</v>
      </c>
      <c r="E54" s="103"/>
      <c r="F54" s="96"/>
    </row>
    <row r="55" spans="1:6" ht="13.8" x14ac:dyDescent="0.25">
      <c r="A55" s="36"/>
      <c r="B55" s="182">
        <v>3</v>
      </c>
      <c r="C55" s="283" t="s">
        <v>70</v>
      </c>
      <c r="D55" s="97">
        <v>0</v>
      </c>
      <c r="E55" s="103"/>
      <c r="F55" s="96"/>
    </row>
    <row r="56" spans="1:6" ht="13.8" x14ac:dyDescent="0.25">
      <c r="A56" s="36"/>
      <c r="B56" s="182">
        <v>4</v>
      </c>
      <c r="C56" s="270" t="s">
        <v>18</v>
      </c>
      <c r="D56" s="97">
        <v>0</v>
      </c>
      <c r="E56" s="103"/>
      <c r="F56" s="96"/>
    </row>
    <row r="57" spans="1:6" ht="12.6" customHeight="1" x14ac:dyDescent="0.25">
      <c r="A57" s="36"/>
      <c r="B57" s="182">
        <v>5</v>
      </c>
      <c r="C57" s="260" t="s">
        <v>111</v>
      </c>
      <c r="D57" s="97">
        <v>0</v>
      </c>
      <c r="E57" s="103"/>
      <c r="F57" s="96"/>
    </row>
    <row r="58" spans="1:6" ht="13.8" x14ac:dyDescent="0.25">
      <c r="A58" s="36"/>
      <c r="B58" s="284" t="s">
        <v>263</v>
      </c>
      <c r="C58" s="65" t="s">
        <v>17</v>
      </c>
      <c r="D58" s="97">
        <v>0</v>
      </c>
      <c r="E58" s="103"/>
      <c r="F58" s="96"/>
    </row>
    <row r="59" spans="1:6" ht="33.6" customHeight="1" x14ac:dyDescent="0.25">
      <c r="A59" s="36"/>
      <c r="B59" s="285">
        <v>7</v>
      </c>
      <c r="C59" s="286" t="s">
        <v>71</v>
      </c>
      <c r="D59" s="97">
        <v>0</v>
      </c>
      <c r="E59" s="103"/>
      <c r="F59" s="96"/>
    </row>
    <row r="60" spans="1:6" ht="13.8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ht="13.8" x14ac:dyDescent="0.25">
      <c r="A62" s="36"/>
      <c r="B62" s="287" t="s">
        <v>10</v>
      </c>
      <c r="C62" s="288" t="s">
        <v>2</v>
      </c>
      <c r="D62" s="288" t="s">
        <v>59</v>
      </c>
      <c r="E62" s="103"/>
      <c r="F62" s="96"/>
    </row>
    <row r="63" spans="1:6" ht="14.4" thickBot="1" x14ac:dyDescent="0.3">
      <c r="A63" s="43"/>
      <c r="B63" s="44">
        <v>1</v>
      </c>
      <c r="C63" s="185" t="s">
        <v>159</v>
      </c>
      <c r="D63" s="167">
        <v>0</v>
      </c>
      <c r="E63" s="105"/>
      <c r="F63" s="96"/>
    </row>
    <row r="64" spans="1:6" ht="13.8" x14ac:dyDescent="0.25">
      <c r="A64" s="18"/>
      <c r="B64" s="18"/>
      <c r="C64" s="18"/>
      <c r="D64" s="18"/>
      <c r="E64" s="18"/>
      <c r="F64" s="18"/>
    </row>
    <row r="65" spans="1:6" ht="18" x14ac:dyDescent="0.25">
      <c r="A65" s="22" t="s">
        <v>40</v>
      </c>
      <c r="B65" s="22"/>
      <c r="C65" s="22"/>
      <c r="D65" s="22"/>
      <c r="E65" s="18"/>
      <c r="F65" s="18"/>
    </row>
    <row r="66" spans="1:6" ht="14.4" thickBot="1" x14ac:dyDescent="0.3">
      <c r="A66" s="20"/>
      <c r="B66" s="20"/>
      <c r="C66" s="20"/>
      <c r="D66" s="55"/>
      <c r="E66" s="20"/>
      <c r="F66" s="20"/>
    </row>
    <row r="67" spans="1:6" ht="18" x14ac:dyDescent="0.25">
      <c r="A67" s="52" t="s">
        <v>33</v>
      </c>
      <c r="B67" s="56"/>
      <c r="C67" s="56"/>
      <c r="D67" s="56"/>
      <c r="E67" s="49" t="s">
        <v>24</v>
      </c>
      <c r="F67" s="20"/>
    </row>
    <row r="68" spans="1:6" ht="13.8" x14ac:dyDescent="0.25">
      <c r="A68" s="168" t="s">
        <v>4</v>
      </c>
      <c r="B68" s="289" t="s">
        <v>1</v>
      </c>
      <c r="C68" s="290" t="s">
        <v>5</v>
      </c>
      <c r="D68" s="288" t="s">
        <v>123</v>
      </c>
      <c r="E68" s="107"/>
      <c r="F68" s="20"/>
    </row>
    <row r="69" spans="1:6" ht="14.4" customHeight="1" x14ac:dyDescent="0.25">
      <c r="A69" s="177">
        <v>1</v>
      </c>
      <c r="B69" s="100" t="s">
        <v>0</v>
      </c>
      <c r="C69" s="101" t="s">
        <v>43</v>
      </c>
      <c r="D69" s="215">
        <v>0</v>
      </c>
      <c r="E69" s="292"/>
      <c r="F69" s="20"/>
    </row>
    <row r="70" spans="1:6" ht="16.2" customHeight="1" x14ac:dyDescent="0.25">
      <c r="A70" s="177">
        <v>2</v>
      </c>
      <c r="B70" s="293" t="s">
        <v>0</v>
      </c>
      <c r="C70" s="294" t="s">
        <v>20</v>
      </c>
      <c r="D70" s="215">
        <v>0</v>
      </c>
      <c r="E70" s="108"/>
      <c r="F70" s="20"/>
    </row>
    <row r="71" spans="1:6" ht="30.6" customHeight="1" x14ac:dyDescent="0.25">
      <c r="A71" s="177">
        <v>3</v>
      </c>
      <c r="B71" s="293" t="s">
        <v>0</v>
      </c>
      <c r="C71" s="294" t="s">
        <v>41</v>
      </c>
      <c r="D71" s="215">
        <v>0</v>
      </c>
      <c r="E71" s="108"/>
      <c r="F71" s="20"/>
    </row>
    <row r="72" spans="1:6" ht="15.6" x14ac:dyDescent="0.25">
      <c r="A72" s="177">
        <v>4</v>
      </c>
      <c r="B72" s="295" t="s">
        <v>0</v>
      </c>
      <c r="C72" s="294" t="s">
        <v>21</v>
      </c>
      <c r="D72" s="215">
        <v>0</v>
      </c>
      <c r="E72" s="109">
        <f>D69+D70+D71+D72+D73+D74+D75</f>
        <v>0</v>
      </c>
      <c r="F72" s="106"/>
    </row>
    <row r="73" spans="1:6" ht="15" customHeight="1" x14ac:dyDescent="0.25">
      <c r="A73" s="177">
        <v>5</v>
      </c>
      <c r="B73" s="295" t="s">
        <v>0</v>
      </c>
      <c r="C73" s="294" t="s">
        <v>42</v>
      </c>
      <c r="D73" s="215">
        <v>0</v>
      </c>
      <c r="E73" s="108"/>
      <c r="F73" s="20"/>
    </row>
    <row r="74" spans="1:6" ht="15" customHeight="1" x14ac:dyDescent="0.25">
      <c r="A74" s="177">
        <v>6</v>
      </c>
      <c r="B74" s="295" t="s">
        <v>0</v>
      </c>
      <c r="C74" s="294" t="s">
        <v>22</v>
      </c>
      <c r="D74" s="215">
        <v>0</v>
      </c>
      <c r="E74" s="108"/>
      <c r="F74" s="20"/>
    </row>
    <row r="75" spans="1:6" ht="13.2" customHeight="1" thickBot="1" x14ac:dyDescent="0.3">
      <c r="A75" s="54">
        <v>7</v>
      </c>
      <c r="B75" s="296" t="s">
        <v>0</v>
      </c>
      <c r="C75" s="239" t="s">
        <v>23</v>
      </c>
      <c r="D75" s="240">
        <v>0</v>
      </c>
      <c r="E75" s="110"/>
      <c r="F75" s="20"/>
    </row>
    <row r="76" spans="1:6" ht="13.8" x14ac:dyDescent="0.25">
      <c r="A76" s="20"/>
      <c r="B76" s="20"/>
      <c r="C76" s="20"/>
      <c r="D76" s="213"/>
      <c r="E76" s="20"/>
      <c r="F76" s="20"/>
    </row>
    <row r="77" spans="1:6" ht="13.8" x14ac:dyDescent="0.25">
      <c r="A77" s="18"/>
      <c r="B77" s="18"/>
      <c r="C77" s="18"/>
      <c r="D77" s="18"/>
      <c r="E77" s="18"/>
      <c r="F77" s="18"/>
    </row>
    <row r="78" spans="1:6" ht="18" x14ac:dyDescent="0.25">
      <c r="A78" s="22" t="s">
        <v>80</v>
      </c>
      <c r="B78" s="23"/>
      <c r="C78" s="23"/>
      <c r="D78" s="23"/>
      <c r="E78" s="23"/>
      <c r="F78" s="18"/>
    </row>
    <row r="79" spans="1:6" ht="14.4" thickBot="1" x14ac:dyDescent="0.3">
      <c r="A79" s="19"/>
      <c r="B79" s="18"/>
      <c r="C79" s="18"/>
      <c r="D79" s="18"/>
      <c r="E79" s="19"/>
      <c r="F79" s="18"/>
    </row>
    <row r="80" spans="1:6" ht="18" x14ac:dyDescent="0.25">
      <c r="A80" s="24" t="s">
        <v>27</v>
      </c>
      <c r="B80" s="25"/>
      <c r="C80" s="25"/>
      <c r="D80" s="25"/>
      <c r="E80" s="26"/>
      <c r="F80" s="18"/>
    </row>
    <row r="81" spans="1:6" ht="13.8" x14ac:dyDescent="0.25">
      <c r="A81" s="168" t="s">
        <v>4</v>
      </c>
      <c r="B81" s="289" t="s">
        <v>1</v>
      </c>
      <c r="C81" s="297" t="s">
        <v>5</v>
      </c>
      <c r="D81" s="288" t="s">
        <v>81</v>
      </c>
      <c r="E81" s="172" t="s">
        <v>32</v>
      </c>
      <c r="F81" s="18"/>
    </row>
    <row r="82" spans="1:6" ht="18" customHeight="1" x14ac:dyDescent="0.25">
      <c r="A82" s="29">
        <v>1</v>
      </c>
      <c r="B82" s="100" t="s">
        <v>0</v>
      </c>
      <c r="C82" s="101" t="s">
        <v>16</v>
      </c>
      <c r="D82" s="166">
        <v>0</v>
      </c>
      <c r="E82" s="299"/>
      <c r="F82" s="18"/>
    </row>
    <row r="83" spans="1:6" ht="27" customHeight="1" x14ac:dyDescent="0.25">
      <c r="A83" s="300">
        <v>2</v>
      </c>
      <c r="B83" s="287" t="s">
        <v>82</v>
      </c>
      <c r="C83" s="294" t="s">
        <v>83</v>
      </c>
      <c r="D83" s="166">
        <v>0</v>
      </c>
      <c r="E83" s="140"/>
      <c r="F83" s="18"/>
    </row>
    <row r="84" spans="1:6" ht="16.2" customHeight="1" x14ac:dyDescent="0.25">
      <c r="A84" s="177">
        <v>3</v>
      </c>
      <c r="B84" s="178" t="s">
        <v>30</v>
      </c>
      <c r="C84" s="301" t="s">
        <v>31</v>
      </c>
      <c r="D84" s="166">
        <v>0</v>
      </c>
      <c r="E84" s="140"/>
      <c r="F84" s="18"/>
    </row>
    <row r="85" spans="1:6" ht="14.4" customHeight="1" x14ac:dyDescent="0.25">
      <c r="A85" s="177">
        <v>4</v>
      </c>
      <c r="B85" s="302" t="s">
        <v>0</v>
      </c>
      <c r="C85" s="301" t="s">
        <v>84</v>
      </c>
      <c r="D85" s="166">
        <v>0</v>
      </c>
      <c r="E85" s="140"/>
      <c r="F85" s="18"/>
    </row>
    <row r="86" spans="1:6" ht="14.4" customHeight="1" x14ac:dyDescent="0.25">
      <c r="A86" s="177">
        <v>5</v>
      </c>
      <c r="B86" s="303" t="s">
        <v>7</v>
      </c>
      <c r="C86" s="294" t="s">
        <v>142</v>
      </c>
      <c r="D86" s="215">
        <v>0</v>
      </c>
      <c r="E86" s="108"/>
      <c r="F86" s="18"/>
    </row>
    <row r="87" spans="1:6" ht="13.2" customHeight="1" x14ac:dyDescent="0.25">
      <c r="A87" s="300">
        <v>6</v>
      </c>
      <c r="B87" s="303" t="s">
        <v>67</v>
      </c>
      <c r="C87" s="301" t="s">
        <v>85</v>
      </c>
      <c r="D87" s="215">
        <v>0</v>
      </c>
      <c r="E87" s="108"/>
      <c r="F87" s="18"/>
    </row>
    <row r="88" spans="1:6" ht="14.4" customHeight="1" x14ac:dyDescent="0.25">
      <c r="A88" s="177">
        <v>7</v>
      </c>
      <c r="B88" s="303" t="s">
        <v>6</v>
      </c>
      <c r="C88" s="294" t="s">
        <v>15</v>
      </c>
      <c r="D88" s="215">
        <v>0</v>
      </c>
      <c r="E88" s="108"/>
      <c r="F88" s="18"/>
    </row>
    <row r="89" spans="1:6" ht="15.6" x14ac:dyDescent="0.25">
      <c r="A89" s="36"/>
      <c r="B89" s="37"/>
      <c r="C89" s="57"/>
      <c r="D89" s="141"/>
      <c r="E89" s="216">
        <f>D82+D83+D84+D85+D86+D87+D88+D92+D93+D97</f>
        <v>0</v>
      </c>
      <c r="F89" s="96"/>
    </row>
    <row r="90" spans="1:6" ht="18" x14ac:dyDescent="0.25">
      <c r="A90" s="38" t="s">
        <v>28</v>
      </c>
      <c r="B90" s="37"/>
      <c r="C90" s="57"/>
      <c r="D90" s="57"/>
      <c r="E90" s="108"/>
      <c r="F90" s="18"/>
    </row>
    <row r="91" spans="1:6" ht="13.8" x14ac:dyDescent="0.25">
      <c r="A91" s="36"/>
      <c r="B91" s="287" t="s">
        <v>10</v>
      </c>
      <c r="C91" s="288" t="s">
        <v>2</v>
      </c>
      <c r="D91" s="291"/>
      <c r="E91" s="108"/>
      <c r="F91" s="96"/>
    </row>
    <row r="92" spans="1:6" ht="13.8" x14ac:dyDescent="0.25">
      <c r="A92" s="36"/>
      <c r="B92" s="182">
        <v>1</v>
      </c>
      <c r="C92" s="304" t="s">
        <v>86</v>
      </c>
      <c r="D92" s="215">
        <v>0</v>
      </c>
      <c r="E92" s="108"/>
      <c r="F92" s="18"/>
    </row>
    <row r="93" spans="1:6" ht="13.8" x14ac:dyDescent="0.25">
      <c r="A93" s="36"/>
      <c r="B93" s="305" t="s">
        <v>3</v>
      </c>
      <c r="C93" s="217" t="s">
        <v>143</v>
      </c>
      <c r="D93" s="215">
        <v>0</v>
      </c>
      <c r="E93" s="108"/>
      <c r="F93" s="18"/>
    </row>
    <row r="94" spans="1:6" ht="13.8" x14ac:dyDescent="0.25">
      <c r="A94" s="36"/>
      <c r="B94" s="37"/>
      <c r="C94" s="37"/>
      <c r="D94" s="92"/>
      <c r="E94" s="140"/>
      <c r="F94" s="18"/>
    </row>
    <row r="95" spans="1:6" ht="18" x14ac:dyDescent="0.25">
      <c r="A95" s="38" t="s">
        <v>29</v>
      </c>
      <c r="B95" s="37"/>
      <c r="C95" s="37"/>
      <c r="D95" s="37"/>
      <c r="E95" s="140"/>
      <c r="F95" s="18"/>
    </row>
    <row r="96" spans="1:6" ht="13.8" x14ac:dyDescent="0.25">
      <c r="A96" s="36"/>
      <c r="B96" s="287" t="s">
        <v>10</v>
      </c>
      <c r="C96" s="288" t="s">
        <v>2</v>
      </c>
      <c r="D96" s="298" t="s">
        <v>81</v>
      </c>
      <c r="E96" s="140"/>
      <c r="F96" s="18"/>
    </row>
    <row r="97" spans="1:6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6" ht="13.8" x14ac:dyDescent="0.25">
      <c r="A98" s="18"/>
      <c r="B98" s="18"/>
      <c r="C98" s="18"/>
      <c r="D98" s="18"/>
      <c r="E98" s="18"/>
      <c r="F98" s="18"/>
    </row>
    <row r="99" spans="1:6" ht="13.8" x14ac:dyDescent="0.25">
      <c r="A99" s="18"/>
      <c r="B99" s="18"/>
      <c r="C99" s="18"/>
      <c r="D99" s="18"/>
      <c r="E99" s="19"/>
      <c r="F99" s="18"/>
    </row>
    <row r="100" spans="1:6" ht="18" x14ac:dyDescent="0.25">
      <c r="A100" s="22" t="s">
        <v>88</v>
      </c>
      <c r="B100" s="23"/>
      <c r="C100" s="23"/>
      <c r="D100" s="23"/>
      <c r="E100" s="48"/>
      <c r="F100" s="48"/>
    </row>
    <row r="101" spans="1:6" ht="14.4" thickBot="1" x14ac:dyDescent="0.3">
      <c r="A101" s="18"/>
      <c r="B101" s="20"/>
      <c r="C101" s="20"/>
      <c r="D101" s="20"/>
      <c r="E101" s="55"/>
      <c r="F101" s="18"/>
    </row>
    <row r="102" spans="1:6" ht="18" x14ac:dyDescent="0.25">
      <c r="A102" s="52" t="s">
        <v>89</v>
      </c>
      <c r="B102" s="56"/>
      <c r="C102" s="56"/>
      <c r="D102" s="56"/>
      <c r="E102" s="53"/>
      <c r="F102" s="53"/>
    </row>
    <row r="103" spans="1:6" ht="13.8" x14ac:dyDescent="0.25">
      <c r="A103" s="73" t="s">
        <v>118</v>
      </c>
      <c r="B103" s="306"/>
      <c r="C103" s="306"/>
      <c r="D103" s="307"/>
      <c r="E103" s="172" t="s">
        <v>90</v>
      </c>
      <c r="F103" s="172" t="s">
        <v>117</v>
      </c>
    </row>
    <row r="104" spans="1:6" ht="13.8" x14ac:dyDescent="0.25">
      <c r="A104" s="168" t="s">
        <v>4</v>
      </c>
      <c r="B104" s="289" t="s">
        <v>1</v>
      </c>
      <c r="C104" s="297" t="s">
        <v>5</v>
      </c>
      <c r="D104" s="297"/>
      <c r="E104" s="308"/>
      <c r="F104" s="308"/>
    </row>
    <row r="105" spans="1:6" ht="12.6" customHeight="1" x14ac:dyDescent="0.25">
      <c r="A105" s="177">
        <v>1</v>
      </c>
      <c r="B105" s="293" t="s">
        <v>0</v>
      </c>
      <c r="C105" s="309" t="s">
        <v>91</v>
      </c>
      <c r="D105" s="72">
        <v>0</v>
      </c>
      <c r="E105" s="112"/>
      <c r="F105" s="112"/>
    </row>
    <row r="106" spans="1:6" ht="12.6" customHeight="1" x14ac:dyDescent="0.25">
      <c r="A106" s="177">
        <v>2</v>
      </c>
      <c r="B106" s="295" t="s">
        <v>0</v>
      </c>
      <c r="C106" s="309" t="s">
        <v>19</v>
      </c>
      <c r="D106" s="72">
        <v>0</v>
      </c>
      <c r="E106" s="112"/>
      <c r="F106" s="112"/>
    </row>
    <row r="107" spans="1:6" ht="13.95" customHeight="1" x14ac:dyDescent="0.25">
      <c r="A107" s="177">
        <v>3</v>
      </c>
      <c r="B107" s="295" t="s">
        <v>0</v>
      </c>
      <c r="C107" s="309" t="s">
        <v>35</v>
      </c>
      <c r="D107" s="72">
        <v>0</v>
      </c>
      <c r="E107" s="115">
        <f>D105+D106+D107+D108+D109+D110+D111</f>
        <v>0</v>
      </c>
      <c r="F107" s="115">
        <f>E107*3</f>
        <v>0</v>
      </c>
    </row>
    <row r="108" spans="1:6" ht="15" customHeight="1" x14ac:dyDescent="0.25">
      <c r="A108" s="177">
        <v>4</v>
      </c>
      <c r="B108" s="295" t="s">
        <v>0</v>
      </c>
      <c r="C108" s="309" t="s">
        <v>36</v>
      </c>
      <c r="D108" s="72">
        <v>0</v>
      </c>
      <c r="E108" s="114"/>
      <c r="F108" s="114"/>
    </row>
    <row r="109" spans="1:6" ht="12" customHeight="1" x14ac:dyDescent="0.25">
      <c r="A109" s="177">
        <v>6</v>
      </c>
      <c r="B109" s="295" t="s">
        <v>0</v>
      </c>
      <c r="C109" s="309" t="s">
        <v>34</v>
      </c>
      <c r="D109" s="72">
        <v>0</v>
      </c>
      <c r="E109" s="112"/>
      <c r="F109" s="112"/>
    </row>
    <row r="110" spans="1:6" ht="12.6" customHeight="1" x14ac:dyDescent="0.25">
      <c r="A110" s="177">
        <v>7</v>
      </c>
      <c r="B110" s="295" t="s">
        <v>0</v>
      </c>
      <c r="C110" s="309" t="s">
        <v>38</v>
      </c>
      <c r="D110" s="72">
        <v>0</v>
      </c>
      <c r="E110" s="112"/>
      <c r="F110" s="112"/>
    </row>
    <row r="111" spans="1:6" ht="11.4" customHeight="1" x14ac:dyDescent="0.25">
      <c r="A111" s="177">
        <v>8</v>
      </c>
      <c r="B111" s="295" t="s">
        <v>0</v>
      </c>
      <c r="C111" s="309" t="s">
        <v>37</v>
      </c>
      <c r="D111" s="72">
        <v>0</v>
      </c>
      <c r="E111" s="310"/>
      <c r="F111" s="310"/>
    </row>
    <row r="112" spans="1:6" ht="18" x14ac:dyDescent="0.25">
      <c r="A112" s="38"/>
      <c r="B112" s="37"/>
      <c r="C112" s="37"/>
      <c r="D112" s="92"/>
      <c r="E112" s="60"/>
      <c r="F112" s="311"/>
    </row>
    <row r="113" spans="1:6" ht="13.8" x14ac:dyDescent="0.25">
      <c r="A113" s="73" t="s">
        <v>92</v>
      </c>
      <c r="B113" s="306"/>
      <c r="C113" s="306"/>
      <c r="D113" s="307"/>
      <c r="E113" s="312" t="s">
        <v>93</v>
      </c>
      <c r="F113" s="172" t="s">
        <v>93</v>
      </c>
    </row>
    <row r="114" spans="1:6" ht="13.8" x14ac:dyDescent="0.25">
      <c r="A114" s="168" t="s">
        <v>4</v>
      </c>
      <c r="B114" s="289" t="s">
        <v>1</v>
      </c>
      <c r="C114" s="297" t="s">
        <v>5</v>
      </c>
      <c r="D114" s="297"/>
      <c r="E114" s="308"/>
      <c r="F114" s="308"/>
    </row>
    <row r="115" spans="1:6" ht="12.6" customHeight="1" x14ac:dyDescent="0.25">
      <c r="A115" s="177">
        <v>1</v>
      </c>
      <c r="B115" s="293" t="s">
        <v>0</v>
      </c>
      <c r="C115" s="309" t="s">
        <v>94</v>
      </c>
      <c r="D115" s="72">
        <v>0</v>
      </c>
      <c r="E115" s="112"/>
      <c r="F115" s="112"/>
    </row>
    <row r="116" spans="1:6" ht="13.95" customHeight="1" x14ac:dyDescent="0.25">
      <c r="A116" s="177">
        <v>3</v>
      </c>
      <c r="B116" s="295" t="s">
        <v>0</v>
      </c>
      <c r="C116" s="309" t="s">
        <v>36</v>
      </c>
      <c r="D116" s="72">
        <v>0</v>
      </c>
      <c r="E116" s="112"/>
      <c r="F116" s="112"/>
    </row>
    <row r="117" spans="1:6" ht="13.95" customHeight="1" x14ac:dyDescent="0.25">
      <c r="A117" s="177">
        <v>4</v>
      </c>
      <c r="B117" s="295" t="s">
        <v>0</v>
      </c>
      <c r="C117" s="309" t="s">
        <v>34</v>
      </c>
      <c r="D117" s="72">
        <v>0</v>
      </c>
      <c r="E117" s="214">
        <f>D115+D116+D117+D118+D119</f>
        <v>0</v>
      </c>
      <c r="F117" s="214">
        <f>E117*3</f>
        <v>0</v>
      </c>
    </row>
    <row r="118" spans="1:6" ht="14.4" customHeight="1" x14ac:dyDescent="0.25">
      <c r="A118" s="177">
        <v>5</v>
      </c>
      <c r="B118" s="295" t="s">
        <v>0</v>
      </c>
      <c r="C118" s="309" t="s">
        <v>151</v>
      </c>
      <c r="D118" s="72">
        <v>0</v>
      </c>
      <c r="E118" s="112"/>
      <c r="F118" s="112"/>
    </row>
    <row r="119" spans="1:6" ht="10.95" customHeight="1" thickBot="1" x14ac:dyDescent="0.3">
      <c r="A119" s="54">
        <v>6</v>
      </c>
      <c r="B119" s="296" t="s">
        <v>0</v>
      </c>
      <c r="C119" s="71" t="s">
        <v>37</v>
      </c>
      <c r="D119" s="67">
        <v>0</v>
      </c>
      <c r="E119" s="310"/>
      <c r="F119" s="310"/>
    </row>
    <row r="120" spans="1:6" ht="18.600000000000001" thickBot="1" x14ac:dyDescent="0.3">
      <c r="A120" s="59"/>
      <c r="B120" s="37"/>
      <c r="C120" s="37"/>
      <c r="D120" s="92"/>
      <c r="E120" s="60"/>
      <c r="F120" s="18"/>
    </row>
    <row r="121" spans="1:6" ht="13.8" x14ac:dyDescent="0.25">
      <c r="A121" s="121" t="s">
        <v>127</v>
      </c>
      <c r="B121" s="122"/>
      <c r="C121" s="123"/>
      <c r="D121" s="124"/>
      <c r="E121" s="127"/>
      <c r="F121" s="128"/>
    </row>
    <row r="122" spans="1:6" ht="15.6" x14ac:dyDescent="0.25">
      <c r="A122" s="313" t="s">
        <v>4</v>
      </c>
      <c r="B122" s="314" t="s">
        <v>1</v>
      </c>
      <c r="C122" s="315" t="s">
        <v>5</v>
      </c>
      <c r="D122" s="316"/>
      <c r="E122" s="131">
        <v>0</v>
      </c>
      <c r="F122" s="132">
        <f>E122*3</f>
        <v>0</v>
      </c>
    </row>
    <row r="123" spans="1:6" ht="30.6" customHeight="1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opLeftCell="I16" workbookViewId="0">
      <selection activeCell="O26" sqref="O26"/>
    </sheetView>
  </sheetViews>
  <sheetFormatPr defaultRowHeight="13.2" x14ac:dyDescent="0.25"/>
  <cols>
    <col min="2" max="2" width="22.33203125" customWidth="1"/>
    <col min="5" max="5" width="17.44140625" customWidth="1"/>
    <col min="6" max="6" width="21.33203125" customWidth="1"/>
    <col min="9" max="9" width="13.5546875" customWidth="1"/>
    <col min="11" max="11" width="11.33203125" customWidth="1"/>
    <col min="12" max="12" width="13.44140625" customWidth="1"/>
    <col min="13" max="13" width="11.6640625" customWidth="1"/>
    <col min="14" max="14" width="13.5546875" customWidth="1"/>
    <col min="15" max="15" width="15" customWidth="1"/>
    <col min="17" max="17" width="12.44140625" customWidth="1"/>
    <col min="19" max="19" width="11.88671875" customWidth="1"/>
  </cols>
  <sheetData>
    <row r="1" spans="1:20" ht="13.8" x14ac:dyDescent="0.3">
      <c r="A1" s="78" t="s">
        <v>160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8" x14ac:dyDescent="0.3">
      <c r="A2" s="7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42" thickBot="1" x14ac:dyDescent="0.3">
      <c r="A3" s="317" t="s">
        <v>55</v>
      </c>
      <c r="B3" s="317" t="s">
        <v>56</v>
      </c>
      <c r="C3" s="317" t="s">
        <v>97</v>
      </c>
      <c r="D3" s="317" t="s">
        <v>102</v>
      </c>
      <c r="E3" s="317" t="s">
        <v>103</v>
      </c>
      <c r="F3" s="317" t="s">
        <v>99</v>
      </c>
      <c r="G3" s="317" t="s">
        <v>98</v>
      </c>
      <c r="H3" s="317" t="s">
        <v>100</v>
      </c>
      <c r="I3" s="317" t="s">
        <v>101</v>
      </c>
      <c r="J3" s="317" t="s">
        <v>95</v>
      </c>
      <c r="K3" s="317" t="s">
        <v>96</v>
      </c>
      <c r="L3" s="317" t="s">
        <v>119</v>
      </c>
      <c r="M3" s="317" t="s">
        <v>120</v>
      </c>
      <c r="N3" s="318" t="s">
        <v>130</v>
      </c>
      <c r="O3" s="319" t="s">
        <v>57</v>
      </c>
      <c r="P3" s="320" t="s">
        <v>105</v>
      </c>
      <c r="Q3" s="320" t="s">
        <v>104</v>
      </c>
      <c r="R3" s="320" t="s">
        <v>139</v>
      </c>
      <c r="S3" s="320" t="s">
        <v>140</v>
      </c>
      <c r="T3" s="320" t="s">
        <v>149</v>
      </c>
    </row>
    <row r="4" spans="1:20" ht="13.8" x14ac:dyDescent="0.3">
      <c r="A4" s="82"/>
      <c r="B4" s="133"/>
      <c r="C4" s="154"/>
      <c r="D4" s="87"/>
      <c r="E4" s="84"/>
      <c r="F4" s="133"/>
      <c r="G4" s="154"/>
      <c r="H4" s="87"/>
      <c r="I4" s="84"/>
      <c r="J4" s="87"/>
      <c r="K4" s="88"/>
      <c r="L4" s="84"/>
      <c r="M4" s="84"/>
      <c r="N4" s="152"/>
      <c r="O4" s="321"/>
      <c r="P4" s="89"/>
      <c r="Q4" s="193"/>
      <c r="R4" s="203"/>
      <c r="S4" s="204"/>
      <c r="T4" s="549" t="s">
        <v>148</v>
      </c>
    </row>
    <row r="5" spans="1:20" ht="13.8" x14ac:dyDescent="0.3">
      <c r="A5" s="90" t="s">
        <v>44</v>
      </c>
      <c r="B5" s="322" t="s">
        <v>161</v>
      </c>
      <c r="C5" s="323">
        <v>26</v>
      </c>
      <c r="D5" s="3">
        <f>C5</f>
        <v>26</v>
      </c>
      <c r="E5" s="4">
        <f>D5*'IP_ceny optření Uh. Brod'!E51</f>
        <v>0</v>
      </c>
      <c r="F5" s="322"/>
      <c r="G5" s="323"/>
      <c r="H5" s="3"/>
      <c r="I5" s="4"/>
      <c r="J5" s="3">
        <v>0.2117</v>
      </c>
      <c r="K5" s="5">
        <f>J5*'IP_ceny optření Uh. Brod'!E72</f>
        <v>0</v>
      </c>
      <c r="L5" s="5">
        <f>D5*'IP_ceny optření Uh. Brod'!F107</f>
        <v>0</v>
      </c>
      <c r="M5" s="4"/>
      <c r="N5" s="94">
        <f>J5*'IP_ceny optření Uh. Brod'!F122</f>
        <v>0</v>
      </c>
      <c r="O5" s="324">
        <f>E5+K5+L5+N5</f>
        <v>0</v>
      </c>
      <c r="P5" s="3">
        <v>411</v>
      </c>
      <c r="Q5" s="194">
        <f>O5/P5*100</f>
        <v>0</v>
      </c>
      <c r="R5" s="3">
        <v>0.21429999999999999</v>
      </c>
      <c r="S5" s="194"/>
      <c r="T5" s="559"/>
    </row>
    <row r="6" spans="1:20" ht="14.4" thickBot="1" x14ac:dyDescent="0.35">
      <c r="A6" s="91"/>
      <c r="B6" s="246"/>
      <c r="C6" s="247"/>
      <c r="D6" s="6"/>
      <c r="E6" s="7"/>
      <c r="F6" s="246"/>
      <c r="G6" s="247"/>
      <c r="H6" s="6"/>
      <c r="I6" s="7"/>
      <c r="J6" s="6"/>
      <c r="K6" s="8"/>
      <c r="L6" s="7"/>
      <c r="M6" s="7"/>
      <c r="N6" s="150"/>
      <c r="O6" s="325"/>
      <c r="P6" s="9"/>
      <c r="Q6" s="188"/>
      <c r="R6" s="205"/>
      <c r="S6" s="206"/>
      <c r="T6" s="560"/>
    </row>
    <row r="7" spans="1:20" ht="13.8" x14ac:dyDescent="0.3">
      <c r="A7" s="134"/>
      <c r="B7" s="322" t="s">
        <v>128</v>
      </c>
      <c r="C7" s="323">
        <v>8</v>
      </c>
      <c r="D7" s="87"/>
      <c r="E7" s="84"/>
      <c r="F7" s="85"/>
      <c r="G7" s="86"/>
      <c r="H7" s="87"/>
      <c r="I7" s="84"/>
      <c r="J7" s="87"/>
      <c r="K7" s="88"/>
      <c r="L7" s="84"/>
      <c r="M7" s="84"/>
      <c r="N7" s="152"/>
      <c r="O7" s="321"/>
      <c r="P7" s="89"/>
      <c r="Q7" s="193"/>
      <c r="R7" s="203"/>
      <c r="S7" s="203"/>
      <c r="T7" s="549" t="s">
        <v>148</v>
      </c>
    </row>
    <row r="8" spans="1:20" ht="13.8" x14ac:dyDescent="0.3">
      <c r="A8" s="135" t="s">
        <v>162</v>
      </c>
      <c r="B8" s="322" t="s">
        <v>150</v>
      </c>
      <c r="C8" s="323">
        <v>6</v>
      </c>
      <c r="D8" s="3"/>
      <c r="E8" s="4"/>
      <c r="F8" s="326"/>
      <c r="G8" s="327"/>
      <c r="H8" s="3"/>
      <c r="I8" s="4"/>
      <c r="J8" s="3"/>
      <c r="K8" s="5"/>
      <c r="L8" s="5"/>
      <c r="M8" s="4"/>
      <c r="N8" s="94"/>
      <c r="O8" s="324"/>
      <c r="P8" s="3"/>
      <c r="Q8" s="194"/>
      <c r="R8" s="3"/>
      <c r="S8" s="195"/>
      <c r="T8" s="559"/>
    </row>
    <row r="9" spans="1:20" ht="13.8" x14ac:dyDescent="0.3">
      <c r="A9" s="135"/>
      <c r="B9" s="322" t="s">
        <v>131</v>
      </c>
      <c r="C9" s="323">
        <v>8</v>
      </c>
      <c r="D9" s="3">
        <f>C7+C8+C9+C10</f>
        <v>29</v>
      </c>
      <c r="E9" s="4">
        <f>D9*'IP_ceny optření Uh. Brod'!E51</f>
        <v>0</v>
      </c>
      <c r="F9" s="328"/>
      <c r="G9" s="329"/>
      <c r="H9" s="3"/>
      <c r="I9" s="4"/>
      <c r="J9" s="3">
        <v>0.54969999999999997</v>
      </c>
      <c r="K9" s="5">
        <f>J9*'IP_ceny optření Uh. Brod'!E72</f>
        <v>0</v>
      </c>
      <c r="L9" s="5">
        <f>D9*'IP_ceny optření Uh. Brod'!F107</f>
        <v>0</v>
      </c>
      <c r="M9" s="4"/>
      <c r="N9" s="94">
        <f>J9*'IP_ceny optření Uh. Brod'!F122</f>
        <v>0</v>
      </c>
      <c r="O9" s="324">
        <f>E9+K9+L9+N9</f>
        <v>0</v>
      </c>
      <c r="P9" s="3">
        <v>538</v>
      </c>
      <c r="Q9" s="194">
        <f>O9/P9*100</f>
        <v>0</v>
      </c>
      <c r="R9" s="3">
        <v>0.55259999999999998</v>
      </c>
      <c r="S9" s="195"/>
      <c r="T9" s="559"/>
    </row>
    <row r="10" spans="1:20" ht="14.4" thickBot="1" x14ac:dyDescent="0.35">
      <c r="A10" s="330"/>
      <c r="B10" s="331" t="s">
        <v>132</v>
      </c>
      <c r="C10" s="332">
        <v>7</v>
      </c>
      <c r="D10" s="3"/>
      <c r="E10" s="10"/>
      <c r="F10" s="333"/>
      <c r="G10" s="332"/>
      <c r="H10" s="3"/>
      <c r="I10" s="10"/>
      <c r="J10" s="3"/>
      <c r="K10" s="11"/>
      <c r="L10" s="10"/>
      <c r="M10" s="10"/>
      <c r="N10" s="151"/>
      <c r="O10" s="334"/>
      <c r="P10" s="12"/>
      <c r="Q10" s="186"/>
      <c r="R10" s="195"/>
      <c r="S10" s="195"/>
      <c r="T10" s="559"/>
    </row>
    <row r="11" spans="1:20" ht="13.8" x14ac:dyDescent="0.3">
      <c r="A11" s="134"/>
      <c r="B11" s="133" t="s">
        <v>121</v>
      </c>
      <c r="C11" s="154">
        <v>4</v>
      </c>
      <c r="D11" s="83"/>
      <c r="E11" s="84"/>
      <c r="F11" s="85"/>
      <c r="G11" s="86"/>
      <c r="H11" s="87"/>
      <c r="I11" s="84"/>
      <c r="J11" s="87"/>
      <c r="K11" s="88"/>
      <c r="L11" s="84"/>
      <c r="M11" s="84"/>
      <c r="N11" s="152"/>
      <c r="O11" s="321"/>
      <c r="P11" s="89"/>
      <c r="Q11" s="193"/>
      <c r="R11" s="203"/>
      <c r="S11" s="203"/>
      <c r="T11" s="549" t="s">
        <v>148</v>
      </c>
    </row>
    <row r="12" spans="1:20" ht="13.8" x14ac:dyDescent="0.3">
      <c r="A12" s="135" t="s">
        <v>163</v>
      </c>
      <c r="B12" s="322" t="s">
        <v>157</v>
      </c>
      <c r="C12" s="323">
        <v>4</v>
      </c>
      <c r="D12" s="80">
        <f>C11+C12+C13</f>
        <v>11</v>
      </c>
      <c r="E12" s="4">
        <f>D12*'IP_ceny optření Uh. Brod'!E51</f>
        <v>0</v>
      </c>
      <c r="F12" s="326"/>
      <c r="G12" s="327"/>
      <c r="H12" s="3"/>
      <c r="I12" s="4"/>
      <c r="J12" s="3">
        <v>8.6699999999999999E-2</v>
      </c>
      <c r="K12" s="5">
        <f>J12*'IP_ceny optření Uh. Brod'!E72</f>
        <v>0</v>
      </c>
      <c r="L12" s="5">
        <f>D12*'IP_ceny optření Uh. Brod'!F107</f>
        <v>0</v>
      </c>
      <c r="M12" s="4"/>
      <c r="N12" s="94">
        <f>J12*'IP_ceny optření Uh. Brod'!F122</f>
        <v>0</v>
      </c>
      <c r="O12" s="324">
        <f>E12+K12+L12+N12</f>
        <v>0</v>
      </c>
      <c r="P12" s="3">
        <v>177</v>
      </c>
      <c r="Q12" s="194">
        <f>O12/P12*100</f>
        <v>0</v>
      </c>
      <c r="R12" s="3">
        <v>8.7800000000000003E-2</v>
      </c>
      <c r="S12" s="198"/>
      <c r="T12" s="559"/>
    </row>
    <row r="13" spans="1:20" ht="14.4" thickBot="1" x14ac:dyDescent="0.35">
      <c r="A13" s="136"/>
      <c r="B13" s="246" t="s">
        <v>122</v>
      </c>
      <c r="C13" s="247">
        <v>3</v>
      </c>
      <c r="D13" s="81"/>
      <c r="E13" s="7"/>
      <c r="F13" s="248"/>
      <c r="G13" s="247"/>
      <c r="H13" s="6"/>
      <c r="I13" s="7"/>
      <c r="J13" s="6"/>
      <c r="K13" s="8"/>
      <c r="L13" s="7"/>
      <c r="M13" s="7"/>
      <c r="N13" s="150"/>
      <c r="O13" s="325"/>
      <c r="P13" s="9"/>
      <c r="Q13" s="188"/>
      <c r="R13" s="205"/>
      <c r="S13" s="205"/>
      <c r="T13" s="560"/>
    </row>
    <row r="14" spans="1:20" ht="28.2" thickBot="1" x14ac:dyDescent="0.35">
      <c r="A14" s="90" t="s">
        <v>46</v>
      </c>
      <c r="B14" s="195" t="s">
        <v>161</v>
      </c>
      <c r="C14" s="332">
        <v>14</v>
      </c>
      <c r="D14" s="3">
        <f>C14</f>
        <v>14</v>
      </c>
      <c r="E14" s="4">
        <f>D14*'IP_ceny optření Uh. Brod'!E51</f>
        <v>0</v>
      </c>
      <c r="F14" s="195"/>
      <c r="G14" s="3"/>
      <c r="H14" s="3"/>
      <c r="I14" s="4"/>
      <c r="J14" s="3">
        <v>0.19969999999999999</v>
      </c>
      <c r="K14" s="5">
        <f>J14*'IP_ceny optření Uh. Brod'!E72</f>
        <v>0</v>
      </c>
      <c r="L14" s="5">
        <f>D14*'IP_ceny optření Uh. Brod'!F107</f>
        <v>0</v>
      </c>
      <c r="M14" s="4"/>
      <c r="N14" s="94">
        <f>J14*'IP_ceny optření Uh. Brod'!F122</f>
        <v>0</v>
      </c>
      <c r="O14" s="324">
        <f>E14+K14+L14+N14</f>
        <v>0</v>
      </c>
      <c r="P14" s="3">
        <v>374</v>
      </c>
      <c r="Q14" s="194">
        <f>O14/P14*100</f>
        <v>0</v>
      </c>
      <c r="R14" s="3">
        <v>0.2011</v>
      </c>
      <c r="S14" s="187"/>
      <c r="T14" s="253" t="s">
        <v>148</v>
      </c>
    </row>
    <row r="15" spans="1:20" ht="13.8" x14ac:dyDescent="0.3">
      <c r="A15" s="82"/>
      <c r="B15" s="133" t="s">
        <v>135</v>
      </c>
      <c r="C15" s="154">
        <v>16</v>
      </c>
      <c r="D15" s="87"/>
      <c r="E15" s="84"/>
      <c r="F15" s="85"/>
      <c r="G15" s="86"/>
      <c r="H15" s="87"/>
      <c r="I15" s="84"/>
      <c r="J15" s="87"/>
      <c r="K15" s="88"/>
      <c r="L15" s="84"/>
      <c r="M15" s="84"/>
      <c r="N15" s="152"/>
      <c r="O15" s="321"/>
      <c r="P15" s="89"/>
      <c r="Q15" s="193"/>
      <c r="R15" s="203"/>
      <c r="S15" s="203"/>
      <c r="T15" s="549" t="s">
        <v>148</v>
      </c>
    </row>
    <row r="16" spans="1:20" ht="13.8" x14ac:dyDescent="0.3">
      <c r="A16" s="90"/>
      <c r="B16" s="322" t="s">
        <v>164</v>
      </c>
      <c r="C16" s="323">
        <v>16</v>
      </c>
      <c r="D16" s="3"/>
      <c r="E16" s="4"/>
      <c r="F16" s="326"/>
      <c r="G16" s="327"/>
      <c r="H16" s="3"/>
      <c r="I16" s="4"/>
      <c r="J16" s="3"/>
      <c r="K16" s="5"/>
      <c r="L16" s="5"/>
      <c r="M16" s="4"/>
      <c r="N16" s="94"/>
      <c r="O16" s="324"/>
      <c r="P16" s="3"/>
      <c r="Q16" s="194"/>
      <c r="R16" s="3"/>
      <c r="S16" s="195"/>
      <c r="T16" s="559"/>
    </row>
    <row r="17" spans="1:20" ht="13.8" x14ac:dyDescent="0.3">
      <c r="A17" s="90" t="s">
        <v>165</v>
      </c>
      <c r="B17" s="322" t="s">
        <v>166</v>
      </c>
      <c r="C17" s="323">
        <v>16</v>
      </c>
      <c r="D17" s="3">
        <f>C15+C16+C17+C18</f>
        <v>56</v>
      </c>
      <c r="E17" s="4">
        <f>D17*'IP_ceny optření Uh. Brod'!E51</f>
        <v>0</v>
      </c>
      <c r="F17" s="328"/>
      <c r="G17" s="329"/>
      <c r="H17" s="3"/>
      <c r="I17" s="4"/>
      <c r="J17" s="3">
        <v>0.49199999999999999</v>
      </c>
      <c r="K17" s="5">
        <f>J17*'IP_ceny optření Uh. Brod'!E72</f>
        <v>0</v>
      </c>
      <c r="L17" s="5">
        <f>D17*'IP_ceny optření Uh. Brod'!F107</f>
        <v>0</v>
      </c>
      <c r="M17" s="4"/>
      <c r="N17" s="94">
        <f>J17*'IP_ceny optření Uh. Brod'!F122</f>
        <v>0</v>
      </c>
      <c r="O17" s="324">
        <f>E17+K17+L17+N17</f>
        <v>0</v>
      </c>
      <c r="P17" s="3">
        <v>781</v>
      </c>
      <c r="Q17" s="194">
        <f>O17/P17*100</f>
        <v>0</v>
      </c>
      <c r="R17" s="3">
        <v>0.49759999999999999</v>
      </c>
      <c r="S17" s="195"/>
      <c r="T17" s="559"/>
    </row>
    <row r="18" spans="1:20" ht="14.4" thickBot="1" x14ac:dyDescent="0.35">
      <c r="A18" s="91"/>
      <c r="B18" s="246" t="s">
        <v>161</v>
      </c>
      <c r="C18" s="247">
        <v>8</v>
      </c>
      <c r="D18" s="6"/>
      <c r="E18" s="7"/>
      <c r="F18" s="248"/>
      <c r="G18" s="247"/>
      <c r="H18" s="6"/>
      <c r="I18" s="7"/>
      <c r="J18" s="6"/>
      <c r="K18" s="8"/>
      <c r="L18" s="7"/>
      <c r="M18" s="7"/>
      <c r="N18" s="150"/>
      <c r="O18" s="325"/>
      <c r="P18" s="9"/>
      <c r="Q18" s="188"/>
      <c r="R18" s="205"/>
      <c r="S18" s="205"/>
      <c r="T18" s="560"/>
    </row>
    <row r="19" spans="1:20" ht="13.8" x14ac:dyDescent="0.3">
      <c r="A19" s="90"/>
      <c r="B19" s="335" t="s">
        <v>134</v>
      </c>
      <c r="C19" s="336">
        <v>14</v>
      </c>
      <c r="D19" s="3"/>
      <c r="E19" s="10"/>
      <c r="F19" s="337"/>
      <c r="G19" s="338"/>
      <c r="H19" s="3"/>
      <c r="I19" s="10"/>
      <c r="J19" s="3"/>
      <c r="K19" s="11"/>
      <c r="L19" s="11"/>
      <c r="M19" s="10"/>
      <c r="N19" s="151"/>
      <c r="O19" s="334"/>
      <c r="P19" s="12"/>
      <c r="Q19" s="186"/>
      <c r="R19" s="195"/>
      <c r="S19" s="195"/>
      <c r="T19" s="550" t="s">
        <v>148</v>
      </c>
    </row>
    <row r="20" spans="1:20" ht="13.8" x14ac:dyDescent="0.3">
      <c r="A20" s="90" t="s">
        <v>167</v>
      </c>
      <c r="B20" s="322" t="s">
        <v>164</v>
      </c>
      <c r="C20" s="323">
        <v>10</v>
      </c>
      <c r="D20" s="3">
        <f>C19+C20+C21</f>
        <v>35</v>
      </c>
      <c r="E20" s="4">
        <f>D20*'IP_ceny optření Uh. Brod'!E51</f>
        <v>0</v>
      </c>
      <c r="F20" s="337"/>
      <c r="G20" s="338"/>
      <c r="H20" s="3"/>
      <c r="I20" s="10"/>
      <c r="J20" s="3">
        <v>0.2354</v>
      </c>
      <c r="K20" s="5">
        <f>J20*'IP_ceny optření Uh. Brod'!E72</f>
        <v>0</v>
      </c>
      <c r="L20" s="5">
        <f>D20*'IP_ceny optření Uh. Brod'!F107</f>
        <v>0</v>
      </c>
      <c r="M20" s="10"/>
      <c r="N20" s="94">
        <f>J20*'IP_ceny optření Uh. Brod'!F122</f>
        <v>0</v>
      </c>
      <c r="O20" s="324">
        <f>E20+K20+L20+N20</f>
        <v>0</v>
      </c>
      <c r="P20" s="3">
        <v>479</v>
      </c>
      <c r="Q20" s="187">
        <f>O20/P20*100</f>
        <v>0</v>
      </c>
      <c r="R20" s="3">
        <v>0.2389</v>
      </c>
      <c r="S20" s="195"/>
      <c r="T20" s="559"/>
    </row>
    <row r="21" spans="1:20" ht="14.4" thickBot="1" x14ac:dyDescent="0.35">
      <c r="A21" s="155"/>
      <c r="B21" s="246" t="s">
        <v>168</v>
      </c>
      <c r="C21" s="247">
        <v>11</v>
      </c>
      <c r="D21" s="6"/>
      <c r="E21" s="156"/>
      <c r="F21" s="207"/>
      <c r="G21" s="208"/>
      <c r="H21" s="6"/>
      <c r="I21" s="156"/>
      <c r="J21" s="6"/>
      <c r="K21" s="157"/>
      <c r="L21" s="157"/>
      <c r="M21" s="156"/>
      <c r="N21" s="158"/>
      <c r="O21" s="339"/>
      <c r="P21" s="6"/>
      <c r="Q21" s="197"/>
      <c r="R21" s="205"/>
      <c r="S21" s="205"/>
      <c r="T21" s="560"/>
    </row>
    <row r="22" spans="1:20" ht="13.8" x14ac:dyDescent="0.3">
      <c r="A22" s="82"/>
      <c r="B22" s="335" t="s">
        <v>134</v>
      </c>
      <c r="C22" s="336">
        <v>7</v>
      </c>
      <c r="D22" s="87"/>
      <c r="E22" s="84"/>
      <c r="F22" s="133"/>
      <c r="G22" s="154"/>
      <c r="H22" s="87"/>
      <c r="I22" s="84"/>
      <c r="J22" s="87"/>
      <c r="K22" s="88"/>
      <c r="L22" s="84"/>
      <c r="M22" s="84"/>
      <c r="N22" s="152"/>
      <c r="O22" s="321"/>
      <c r="P22" s="89"/>
      <c r="Q22" s="193"/>
      <c r="R22" s="203"/>
      <c r="S22" s="203"/>
      <c r="T22" s="549" t="s">
        <v>148</v>
      </c>
    </row>
    <row r="23" spans="1:20" ht="13.8" x14ac:dyDescent="0.3">
      <c r="A23" s="90" t="s">
        <v>169</v>
      </c>
      <c r="B23" s="322" t="s">
        <v>164</v>
      </c>
      <c r="C23" s="323">
        <v>7</v>
      </c>
      <c r="D23" s="3">
        <f>SUM(C22:C24)</f>
        <v>19</v>
      </c>
      <c r="E23" s="4">
        <f>D23*'IP_ceny optření Uh. Brod'!E51</f>
        <v>0</v>
      </c>
      <c r="F23" s="322"/>
      <c r="G23" s="323"/>
      <c r="H23" s="3"/>
      <c r="I23" s="4"/>
      <c r="J23" s="3">
        <v>0.2646</v>
      </c>
      <c r="K23" s="5">
        <f>J23*'IP_ceny optření Uh. Brod'!E72</f>
        <v>0</v>
      </c>
      <c r="L23" s="5">
        <f>D23*'IP_ceny optření Uh. Brod'!F107</f>
        <v>0</v>
      </c>
      <c r="M23" s="4"/>
      <c r="N23" s="94">
        <f>J23*'IP_ceny optření Uh. Brod'!F122</f>
        <v>0</v>
      </c>
      <c r="O23" s="324">
        <f>E23+K23+L23+N23</f>
        <v>0</v>
      </c>
      <c r="P23" s="3">
        <v>310</v>
      </c>
      <c r="Q23" s="187">
        <f>O23/P23*100</f>
        <v>0</v>
      </c>
      <c r="R23" s="3">
        <v>0.26650000000000001</v>
      </c>
      <c r="S23" s="189"/>
      <c r="T23" s="559"/>
    </row>
    <row r="24" spans="1:20" ht="14.4" thickBot="1" x14ac:dyDescent="0.35">
      <c r="A24" s="218"/>
      <c r="B24" s="331" t="s">
        <v>168</v>
      </c>
      <c r="C24" s="332">
        <v>5</v>
      </c>
      <c r="D24" s="3"/>
      <c r="E24" s="10"/>
      <c r="F24" s="331"/>
      <c r="G24" s="332"/>
      <c r="H24" s="3"/>
      <c r="I24" s="10"/>
      <c r="J24" s="3"/>
      <c r="K24" s="11"/>
      <c r="L24" s="10"/>
      <c r="M24" s="10"/>
      <c r="N24" s="151"/>
      <c r="O24" s="334"/>
      <c r="P24" s="12"/>
      <c r="Q24" s="186"/>
      <c r="R24" s="195"/>
      <c r="S24" s="195"/>
      <c r="T24" s="559"/>
    </row>
    <row r="25" spans="1:20" ht="13.8" x14ac:dyDescent="0.3">
      <c r="A25" s="82"/>
      <c r="B25" s="133" t="s">
        <v>128</v>
      </c>
      <c r="C25" s="154">
        <v>5</v>
      </c>
      <c r="D25" s="87"/>
      <c r="E25" s="84"/>
      <c r="F25" s="85"/>
      <c r="G25" s="86"/>
      <c r="H25" s="87"/>
      <c r="I25" s="84"/>
      <c r="J25" s="87"/>
      <c r="K25" s="88"/>
      <c r="L25" s="84"/>
      <c r="M25" s="84"/>
      <c r="N25" s="152"/>
      <c r="O25" s="321"/>
      <c r="P25" s="89"/>
      <c r="Q25" s="193"/>
      <c r="R25" s="203"/>
      <c r="S25" s="203"/>
      <c r="T25" s="549" t="s">
        <v>148</v>
      </c>
    </row>
    <row r="26" spans="1:20" ht="13.8" x14ac:dyDescent="0.3">
      <c r="A26" s="90" t="s">
        <v>51</v>
      </c>
      <c r="B26" s="322" t="s">
        <v>122</v>
      </c>
      <c r="C26" s="323">
        <v>4</v>
      </c>
      <c r="D26" s="3">
        <v>13</v>
      </c>
      <c r="E26" s="4">
        <f>D26*'IP_ceny optření Uh. Brod'!E51</f>
        <v>0</v>
      </c>
      <c r="F26" s="326"/>
      <c r="G26" s="327"/>
      <c r="H26" s="3"/>
      <c r="I26" s="4"/>
      <c r="J26" s="3"/>
      <c r="K26" s="5"/>
      <c r="L26" s="453">
        <f>D26*'IP_ceny optření Uh. Brod'!F107</f>
        <v>0</v>
      </c>
      <c r="M26" s="4"/>
      <c r="N26" s="94"/>
      <c r="O26" s="367">
        <f>E26+L26</f>
        <v>0</v>
      </c>
      <c r="P26" s="3">
        <v>140</v>
      </c>
      <c r="Q26" s="194">
        <f>O26/P26*100</f>
        <v>0</v>
      </c>
      <c r="R26" s="3">
        <v>0.1094</v>
      </c>
      <c r="S26" s="195"/>
      <c r="T26" s="559"/>
    </row>
    <row r="27" spans="1:20" ht="14.4" thickBot="1" x14ac:dyDescent="0.35">
      <c r="A27" s="91"/>
      <c r="B27" s="246" t="s">
        <v>157</v>
      </c>
      <c r="C27" s="247">
        <v>4</v>
      </c>
      <c r="D27" s="6"/>
      <c r="E27" s="7"/>
      <c r="F27" s="248"/>
      <c r="G27" s="247"/>
      <c r="H27" s="6"/>
      <c r="I27" s="7"/>
      <c r="J27" s="6"/>
      <c r="K27" s="8"/>
      <c r="L27" s="7"/>
      <c r="M27" s="7"/>
      <c r="N27" s="150"/>
      <c r="O27" s="325"/>
      <c r="P27" s="9"/>
      <c r="Q27" s="188"/>
      <c r="R27" s="205"/>
      <c r="S27" s="205"/>
      <c r="T27" s="560"/>
    </row>
    <row r="28" spans="1:20" ht="13.8" x14ac:dyDescent="0.3">
      <c r="A28" s="90"/>
      <c r="B28" s="335"/>
      <c r="C28" s="336"/>
      <c r="D28" s="3"/>
      <c r="E28" s="10"/>
      <c r="F28" s="340" t="s">
        <v>170</v>
      </c>
      <c r="G28" s="341">
        <v>120</v>
      </c>
      <c r="H28" s="3"/>
      <c r="I28" s="10"/>
      <c r="J28" s="3"/>
      <c r="K28" s="11"/>
      <c r="L28" s="10"/>
      <c r="M28" s="10"/>
      <c r="N28" s="151"/>
      <c r="O28" s="334"/>
      <c r="P28" s="12"/>
      <c r="Q28" s="186"/>
      <c r="R28" s="195"/>
      <c r="S28" s="195"/>
      <c r="T28" s="549" t="s">
        <v>147</v>
      </c>
    </row>
    <row r="29" spans="1:20" ht="13.8" x14ac:dyDescent="0.3">
      <c r="A29" s="90" t="s">
        <v>171</v>
      </c>
      <c r="B29" s="322"/>
      <c r="C29" s="323"/>
      <c r="D29" s="3"/>
      <c r="E29" s="4"/>
      <c r="F29" s="340" t="s">
        <v>172</v>
      </c>
      <c r="G29" s="341">
        <v>120</v>
      </c>
      <c r="H29" s="3">
        <f>G28+G29+G30</f>
        <v>360</v>
      </c>
      <c r="I29" s="4">
        <f>H29*'IP_ceny optření Uh. Brod'!E89</f>
        <v>0</v>
      </c>
      <c r="J29" s="3"/>
      <c r="K29" s="5"/>
      <c r="L29" s="5"/>
      <c r="M29" s="4">
        <f>H29*'IP_ceny optření Uh. Brod'!F117</f>
        <v>0</v>
      </c>
      <c r="N29" s="94"/>
      <c r="O29" s="324">
        <f>I29+M29</f>
        <v>0</v>
      </c>
      <c r="P29" s="3">
        <v>372</v>
      </c>
      <c r="Q29" s="194"/>
      <c r="R29" s="3">
        <v>9.3299999999999994E-2</v>
      </c>
      <c r="S29" s="194">
        <f>O29/R29</f>
        <v>0</v>
      </c>
      <c r="T29" s="559"/>
    </row>
    <row r="30" spans="1:20" ht="14.4" thickBot="1" x14ac:dyDescent="0.35">
      <c r="A30" s="90"/>
      <c r="B30" s="322"/>
      <c r="C30" s="323"/>
      <c r="D30" s="3"/>
      <c r="E30" s="4"/>
      <c r="F30" s="340" t="s">
        <v>173</v>
      </c>
      <c r="G30" s="341">
        <v>120</v>
      </c>
      <c r="H30" s="3"/>
      <c r="I30" s="4"/>
      <c r="J30" s="3"/>
      <c r="K30" s="5"/>
      <c r="L30" s="5"/>
      <c r="M30" s="4"/>
      <c r="N30" s="94"/>
      <c r="O30" s="324"/>
      <c r="P30" s="3"/>
      <c r="Q30" s="194"/>
      <c r="R30" s="3"/>
      <c r="S30" s="195"/>
      <c r="T30" s="560"/>
    </row>
    <row r="31" spans="1:20" ht="13.8" x14ac:dyDescent="0.3">
      <c r="A31" s="82"/>
      <c r="B31" s="133"/>
      <c r="C31" s="154"/>
      <c r="D31" s="87"/>
      <c r="E31" s="84"/>
      <c r="F31" s="342" t="s">
        <v>136</v>
      </c>
      <c r="G31" s="343">
        <v>10</v>
      </c>
      <c r="H31" s="87"/>
      <c r="I31" s="84"/>
      <c r="J31" s="87"/>
      <c r="K31" s="88"/>
      <c r="L31" s="84"/>
      <c r="M31" s="84"/>
      <c r="N31" s="152"/>
      <c r="O31" s="321"/>
      <c r="P31" s="89"/>
      <c r="Q31" s="193"/>
      <c r="R31" s="203"/>
      <c r="S31" s="203"/>
      <c r="T31" s="549" t="s">
        <v>147</v>
      </c>
    </row>
    <row r="32" spans="1:20" ht="13.8" x14ac:dyDescent="0.3">
      <c r="A32" s="90" t="s">
        <v>174</v>
      </c>
      <c r="B32" s="322"/>
      <c r="C32" s="323"/>
      <c r="D32" s="3"/>
      <c r="E32" s="4"/>
      <c r="F32" s="340" t="s">
        <v>137</v>
      </c>
      <c r="G32" s="341">
        <v>10</v>
      </c>
      <c r="H32" s="3">
        <f>G31+G32+G33</f>
        <v>30</v>
      </c>
      <c r="I32" s="4">
        <f>H32*'IP_ceny optření Uh. Brod'!E89</f>
        <v>0</v>
      </c>
      <c r="J32" s="3"/>
      <c r="K32" s="5"/>
      <c r="L32" s="5"/>
      <c r="M32" s="4">
        <f>H32*'IP_ceny optření Uh. Brod'!F117</f>
        <v>0</v>
      </c>
      <c r="N32" s="94"/>
      <c r="O32" s="324">
        <f>I32+M32</f>
        <v>0</v>
      </c>
      <c r="P32" s="3">
        <v>43</v>
      </c>
      <c r="Q32" s="194"/>
      <c r="R32" s="3">
        <v>0.38300000000000001</v>
      </c>
      <c r="S32" s="194">
        <f>O32/R32</f>
        <v>0</v>
      </c>
      <c r="T32" s="559"/>
    </row>
    <row r="33" spans="1:20" ht="14.4" thickBot="1" x14ac:dyDescent="0.35">
      <c r="A33" s="155"/>
      <c r="B33" s="246"/>
      <c r="C33" s="247"/>
      <c r="D33" s="6"/>
      <c r="E33" s="156"/>
      <c r="F33" s="344" t="s">
        <v>138</v>
      </c>
      <c r="G33" s="345">
        <v>10</v>
      </c>
      <c r="H33" s="6"/>
      <c r="I33" s="156"/>
      <c r="J33" s="6"/>
      <c r="K33" s="157"/>
      <c r="L33" s="157"/>
      <c r="M33" s="156"/>
      <c r="N33" s="158"/>
      <c r="O33" s="339"/>
      <c r="P33" s="6"/>
      <c r="Q33" s="197"/>
      <c r="R33" s="6"/>
      <c r="S33" s="205"/>
      <c r="T33" s="560"/>
    </row>
    <row r="34" spans="1:20" ht="13.8" x14ac:dyDescent="0.3">
      <c r="A34" s="82"/>
      <c r="B34" s="322" t="s">
        <v>144</v>
      </c>
      <c r="C34" s="323">
        <v>2</v>
      </c>
      <c r="D34" s="87"/>
      <c r="E34" s="84"/>
      <c r="F34" s="340" t="s">
        <v>136</v>
      </c>
      <c r="G34" s="341">
        <v>40</v>
      </c>
      <c r="H34" s="87"/>
      <c r="I34" s="84"/>
      <c r="J34" s="87"/>
      <c r="K34" s="88"/>
      <c r="L34" s="84"/>
      <c r="M34" s="84"/>
      <c r="N34" s="152"/>
      <c r="O34" s="321"/>
      <c r="P34" s="89"/>
      <c r="Q34" s="193"/>
      <c r="R34" s="203"/>
      <c r="S34" s="203"/>
      <c r="T34" s="549" t="s">
        <v>147</v>
      </c>
    </row>
    <row r="35" spans="1:20" ht="13.8" x14ac:dyDescent="0.3">
      <c r="A35" s="90" t="s">
        <v>175</v>
      </c>
      <c r="B35" s="322" t="s">
        <v>176</v>
      </c>
      <c r="C35" s="323">
        <v>2</v>
      </c>
      <c r="D35" s="3">
        <f>C34+C35</f>
        <v>4</v>
      </c>
      <c r="E35" s="4">
        <f>D35*'IP_ceny optření Uh. Brod'!E20</f>
        <v>0</v>
      </c>
      <c r="F35" s="340" t="s">
        <v>177</v>
      </c>
      <c r="G35" s="341">
        <v>40</v>
      </c>
      <c r="H35" s="3">
        <f>G34+G35+G36</f>
        <v>120</v>
      </c>
      <c r="I35" s="4">
        <f>H35*'IP_ceny optření Uh. Brod'!E89</f>
        <v>0</v>
      </c>
      <c r="J35" s="3">
        <v>2.87E-2</v>
      </c>
      <c r="K35" s="5">
        <f>J35*'IP_ceny optření Uh. Brod'!E72</f>
        <v>0</v>
      </c>
      <c r="L35" s="5">
        <f>D35*'IP_ceny optření Uh. Brod'!F107</f>
        <v>0</v>
      </c>
      <c r="M35" s="4">
        <f>H35*'IP_ceny optření Uh. Brod'!F117</f>
        <v>0</v>
      </c>
      <c r="N35" s="94">
        <f>J35*'IP_ceny optření Uh. Brod'!F122</f>
        <v>0</v>
      </c>
      <c r="O35" s="324">
        <f>E35+I35+K35+L35+M35+N35</f>
        <v>0</v>
      </c>
      <c r="P35" s="3">
        <v>166</v>
      </c>
      <c r="Q35" s="194"/>
      <c r="R35" s="3">
        <v>0.1797</v>
      </c>
      <c r="S35" s="194">
        <f>O35/R35</f>
        <v>0</v>
      </c>
      <c r="T35" s="559"/>
    </row>
    <row r="36" spans="1:20" ht="14.4" thickBot="1" x14ac:dyDescent="0.35">
      <c r="A36" s="90"/>
      <c r="B36" s="246"/>
      <c r="C36" s="247"/>
      <c r="D36" s="3"/>
      <c r="E36" s="4"/>
      <c r="F36" s="340" t="s">
        <v>138</v>
      </c>
      <c r="G36" s="341">
        <v>40</v>
      </c>
      <c r="H36" s="3"/>
      <c r="I36" s="4"/>
      <c r="J36" s="3"/>
      <c r="K36" s="5"/>
      <c r="L36" s="5"/>
      <c r="M36" s="4"/>
      <c r="N36" s="94"/>
      <c r="O36" s="324"/>
      <c r="P36" s="3"/>
      <c r="Q36" s="194"/>
      <c r="R36" s="3"/>
      <c r="S36" s="195"/>
      <c r="T36" s="560"/>
    </row>
    <row r="37" spans="1:20" ht="13.8" x14ac:dyDescent="0.3">
      <c r="A37" s="82"/>
      <c r="B37" s="335" t="s">
        <v>144</v>
      </c>
      <c r="C37" s="336">
        <v>5</v>
      </c>
      <c r="D37" s="87"/>
      <c r="E37" s="84"/>
      <c r="F37" s="340" t="s">
        <v>136</v>
      </c>
      <c r="G37" s="341">
        <v>140</v>
      </c>
      <c r="H37" s="87"/>
      <c r="I37" s="84"/>
      <c r="J37" s="87"/>
      <c r="K37" s="88"/>
      <c r="L37" s="84"/>
      <c r="M37" s="84"/>
      <c r="N37" s="152"/>
      <c r="O37" s="321"/>
      <c r="P37" s="89"/>
      <c r="Q37" s="193"/>
      <c r="R37" s="203"/>
      <c r="S37" s="203"/>
      <c r="T37" s="549" t="s">
        <v>147</v>
      </c>
    </row>
    <row r="38" spans="1:20" ht="13.8" x14ac:dyDescent="0.3">
      <c r="A38" s="90" t="s">
        <v>178</v>
      </c>
      <c r="B38" s="322" t="s">
        <v>176</v>
      </c>
      <c r="C38" s="323">
        <v>5</v>
      </c>
      <c r="D38" s="3">
        <f>C37+C38+C39</f>
        <v>14</v>
      </c>
      <c r="E38" s="4">
        <f>D38*'IP_ceny optření Uh. Brod'!E20</f>
        <v>0</v>
      </c>
      <c r="F38" s="340" t="s">
        <v>177</v>
      </c>
      <c r="G38" s="341">
        <v>140</v>
      </c>
      <c r="H38" s="3">
        <f>G37+G38+G39</f>
        <v>420</v>
      </c>
      <c r="I38" s="4">
        <f>H38*'IP_ceny optření Uh. Brod'!E89</f>
        <v>0</v>
      </c>
      <c r="J38" s="3">
        <v>8.2000000000000003E-2</v>
      </c>
      <c r="K38" s="5">
        <f>J38*'IP_ceny optření Uh. Brod'!E72</f>
        <v>0</v>
      </c>
      <c r="L38" s="5">
        <f>D38*'IP_ceny optření Uh. Brod'!F107</f>
        <v>0</v>
      </c>
      <c r="M38" s="4">
        <f>H38*'IP_ceny optření Uh. Brod'!F117</f>
        <v>0</v>
      </c>
      <c r="N38" s="94">
        <f>J38*'IP_ceny optření Uh. Brod'!F122</f>
        <v>0</v>
      </c>
      <c r="O38" s="324">
        <f>E38+I38+K38+L38+M38+N38</f>
        <v>0</v>
      </c>
      <c r="P38" s="3">
        <v>267</v>
      </c>
      <c r="Q38" s="194"/>
      <c r="R38" s="3">
        <v>0.18820000000000001</v>
      </c>
      <c r="S38" s="194">
        <f>O38/R38</f>
        <v>0</v>
      </c>
      <c r="T38" s="559"/>
    </row>
    <row r="39" spans="1:20" ht="14.4" thickBot="1" x14ac:dyDescent="0.35">
      <c r="A39" s="218"/>
      <c r="B39" s="331" t="s">
        <v>179</v>
      </c>
      <c r="C39" s="332">
        <v>4</v>
      </c>
      <c r="D39" s="3"/>
      <c r="E39" s="10"/>
      <c r="F39" s="346" t="s">
        <v>138</v>
      </c>
      <c r="G39" s="347">
        <v>140</v>
      </c>
      <c r="H39" s="3"/>
      <c r="I39" s="10"/>
      <c r="J39" s="3"/>
      <c r="K39" s="11"/>
      <c r="L39" s="10"/>
      <c r="M39" s="10"/>
      <c r="N39" s="151"/>
      <c r="O39" s="334"/>
      <c r="P39" s="12"/>
      <c r="Q39" s="186"/>
      <c r="R39" s="195"/>
      <c r="S39" s="195"/>
      <c r="T39" s="559"/>
    </row>
    <row r="40" spans="1:20" ht="13.8" x14ac:dyDescent="0.3">
      <c r="A40" s="82"/>
      <c r="B40" s="133" t="s">
        <v>144</v>
      </c>
      <c r="C40" s="154">
        <v>19</v>
      </c>
      <c r="D40" s="87"/>
      <c r="E40" s="84"/>
      <c r="F40" s="342" t="s">
        <v>177</v>
      </c>
      <c r="G40" s="343">
        <v>540</v>
      </c>
      <c r="H40" s="87"/>
      <c r="I40" s="84"/>
      <c r="J40" s="87"/>
      <c r="K40" s="88"/>
      <c r="L40" s="84"/>
      <c r="M40" s="84"/>
      <c r="N40" s="152"/>
      <c r="O40" s="321"/>
      <c r="P40" s="89"/>
      <c r="Q40" s="193"/>
      <c r="R40" s="203"/>
      <c r="S40" s="203"/>
      <c r="T40" s="549" t="s">
        <v>147</v>
      </c>
    </row>
    <row r="41" spans="1:20" ht="13.8" x14ac:dyDescent="0.3">
      <c r="A41" s="90" t="s">
        <v>180</v>
      </c>
      <c r="B41" s="322" t="s">
        <v>176</v>
      </c>
      <c r="C41" s="323">
        <v>19</v>
      </c>
      <c r="D41" s="3">
        <f>C40+C41+C42</f>
        <v>54</v>
      </c>
      <c r="E41" s="4">
        <f>D41*'IP_ceny optření Uh. Brod'!E20</f>
        <v>0</v>
      </c>
      <c r="F41" s="340" t="s">
        <v>181</v>
      </c>
      <c r="G41" s="341">
        <v>540</v>
      </c>
      <c r="H41" s="3">
        <f>G40+G41+G42</f>
        <v>1620</v>
      </c>
      <c r="I41" s="4">
        <f>H41*'IP_ceny optření Uh. Brod'!E89</f>
        <v>0</v>
      </c>
      <c r="J41" s="3">
        <v>0.2266</v>
      </c>
      <c r="K41" s="5">
        <f>J41*'IP_ceny optření Uh. Brod'!E72</f>
        <v>0</v>
      </c>
      <c r="L41" s="5">
        <f>D41*'IP_ceny optření Uh. Brod'!F107</f>
        <v>0</v>
      </c>
      <c r="M41" s="4">
        <f>H41*'IP_ceny optření Uh. Brod'!F117</f>
        <v>0</v>
      </c>
      <c r="N41" s="94">
        <f>J41*'IP_ceny optření Uh. Brod'!F122</f>
        <v>0</v>
      </c>
      <c r="O41" s="324">
        <f>E41+I41+K41+L41+M41+N41</f>
        <v>0</v>
      </c>
      <c r="P41" s="3">
        <v>908</v>
      </c>
      <c r="Q41" s="194"/>
      <c r="R41" s="3">
        <v>0.63539999999999996</v>
      </c>
      <c r="S41" s="194">
        <f>O41/R41</f>
        <v>0</v>
      </c>
      <c r="T41" s="559"/>
    </row>
    <row r="42" spans="1:20" ht="14.4" thickBot="1" x14ac:dyDescent="0.35">
      <c r="A42" s="91"/>
      <c r="B42" s="246" t="s">
        <v>182</v>
      </c>
      <c r="C42" s="247">
        <v>16</v>
      </c>
      <c r="D42" s="6"/>
      <c r="E42" s="7"/>
      <c r="F42" s="344" t="s">
        <v>138</v>
      </c>
      <c r="G42" s="345">
        <v>540</v>
      </c>
      <c r="H42" s="6"/>
      <c r="I42" s="7"/>
      <c r="J42" s="6"/>
      <c r="K42" s="8"/>
      <c r="L42" s="7"/>
      <c r="M42" s="7"/>
      <c r="N42" s="150"/>
      <c r="O42" s="325"/>
      <c r="P42" s="9"/>
      <c r="Q42" s="188"/>
      <c r="R42" s="205"/>
      <c r="S42" s="205"/>
      <c r="T42" s="560"/>
    </row>
    <row r="43" spans="1:20" ht="13.8" x14ac:dyDescent="0.3">
      <c r="A43" s="90"/>
      <c r="B43" s="335" t="s">
        <v>183</v>
      </c>
      <c r="C43" s="336">
        <v>5</v>
      </c>
      <c r="D43" s="3"/>
      <c r="E43" s="10"/>
      <c r="F43" s="348" t="s">
        <v>136</v>
      </c>
      <c r="G43" s="349">
        <v>70</v>
      </c>
      <c r="H43" s="3"/>
      <c r="I43" s="10"/>
      <c r="J43" s="3"/>
      <c r="K43" s="11"/>
      <c r="L43" s="10"/>
      <c r="M43" s="10"/>
      <c r="N43" s="151"/>
      <c r="O43" s="334"/>
      <c r="P43" s="12"/>
      <c r="Q43" s="186"/>
      <c r="R43" s="195"/>
      <c r="S43" s="195"/>
      <c r="T43" s="550" t="s">
        <v>147</v>
      </c>
    </row>
    <row r="44" spans="1:20" ht="13.8" x14ac:dyDescent="0.3">
      <c r="A44" s="90" t="s">
        <v>184</v>
      </c>
      <c r="B44" s="322" t="s">
        <v>185</v>
      </c>
      <c r="C44" s="323">
        <v>4</v>
      </c>
      <c r="D44" s="3">
        <f>C43+C44+C45</f>
        <v>13</v>
      </c>
      <c r="E44" s="4">
        <f>D44*'IP_ceny optření Uh. Brod'!E20</f>
        <v>0</v>
      </c>
      <c r="F44" s="340" t="s">
        <v>173</v>
      </c>
      <c r="G44" s="341">
        <v>70</v>
      </c>
      <c r="H44" s="350">
        <f>G43+G44+G45</f>
        <v>210</v>
      </c>
      <c r="I44" s="4">
        <f>H44*'IP_ceny optření Uh. Brod'!E89</f>
        <v>0</v>
      </c>
      <c r="J44" s="3"/>
      <c r="K44" s="5"/>
      <c r="L44" s="5">
        <f>D44*'IP_ceny optření Uh. Brod'!F107</f>
        <v>0</v>
      </c>
      <c r="M44" s="4">
        <f>H44*'IP_ceny optření Uh. Brod'!F117</f>
        <v>0</v>
      </c>
      <c r="N44" s="94"/>
      <c r="O44" s="324">
        <f>E44+I44+K44+L44+M44+N44</f>
        <v>0</v>
      </c>
      <c r="P44" s="3">
        <v>223</v>
      </c>
      <c r="Q44" s="194"/>
      <c r="R44" s="3">
        <v>8.4400000000000003E-2</v>
      </c>
      <c r="S44" s="194">
        <f>O44/R44</f>
        <v>0</v>
      </c>
      <c r="T44" s="559"/>
    </row>
    <row r="45" spans="1:20" ht="14.4" thickBot="1" x14ac:dyDescent="0.35">
      <c r="A45" s="218"/>
      <c r="B45" s="331" t="s">
        <v>182</v>
      </c>
      <c r="C45" s="332">
        <v>4</v>
      </c>
      <c r="D45" s="3"/>
      <c r="E45" s="10"/>
      <c r="F45" s="346" t="s">
        <v>170</v>
      </c>
      <c r="G45" s="347">
        <v>70</v>
      </c>
      <c r="H45" s="3"/>
      <c r="I45" s="10"/>
      <c r="J45" s="3"/>
      <c r="K45" s="11"/>
      <c r="L45" s="10"/>
      <c r="M45" s="10"/>
      <c r="N45" s="151"/>
      <c r="O45" s="334"/>
      <c r="P45" s="12"/>
      <c r="Q45" s="186"/>
      <c r="R45" s="195"/>
      <c r="S45" s="195"/>
      <c r="T45" s="559"/>
    </row>
    <row r="46" spans="1:20" ht="13.8" x14ac:dyDescent="0.3">
      <c r="A46" s="82"/>
      <c r="B46" s="133" t="s">
        <v>144</v>
      </c>
      <c r="C46" s="154">
        <v>17</v>
      </c>
      <c r="D46" s="87"/>
      <c r="E46" s="84"/>
      <c r="F46" s="342" t="s">
        <v>136</v>
      </c>
      <c r="G46" s="343">
        <v>460</v>
      </c>
      <c r="H46" s="87"/>
      <c r="I46" s="84"/>
      <c r="J46" s="87"/>
      <c r="K46" s="88"/>
      <c r="L46" s="84"/>
      <c r="M46" s="84"/>
      <c r="N46" s="152"/>
      <c r="O46" s="321"/>
      <c r="P46" s="89"/>
      <c r="Q46" s="193"/>
      <c r="R46" s="203"/>
      <c r="S46" s="203"/>
      <c r="T46" s="549" t="s">
        <v>147</v>
      </c>
    </row>
    <row r="47" spans="1:20" ht="13.8" x14ac:dyDescent="0.3">
      <c r="A47" s="90" t="s">
        <v>186</v>
      </c>
      <c r="B47" s="322" t="s">
        <v>179</v>
      </c>
      <c r="C47" s="323">
        <v>15</v>
      </c>
      <c r="D47" s="3">
        <f>C46+C47+C48</f>
        <v>46</v>
      </c>
      <c r="E47" s="4">
        <f>D47*'IP_ceny optření Uh. Brod'!E20</f>
        <v>0</v>
      </c>
      <c r="F47" s="340" t="s">
        <v>173</v>
      </c>
      <c r="G47" s="341">
        <v>460</v>
      </c>
      <c r="H47" s="3">
        <f>G46+G47+G48</f>
        <v>1380</v>
      </c>
      <c r="I47" s="4">
        <f>H47*'IP_ceny optření Uh. Brod'!E89</f>
        <v>0</v>
      </c>
      <c r="J47" s="3">
        <v>5.5500000000000001E-2</v>
      </c>
      <c r="K47" s="5">
        <f>J47*'IP_ceny optření Uh. Brod'!E72</f>
        <v>0</v>
      </c>
      <c r="L47" s="5">
        <f>D47*'IP_ceny optření Uh. Brod'!F107</f>
        <v>0</v>
      </c>
      <c r="M47" s="4">
        <f>H47*'IP_ceny optření Uh. Brod'!F117</f>
        <v>0</v>
      </c>
      <c r="N47" s="94">
        <f>J47*'IP_ceny optření Uh. Brod'!F122</f>
        <v>0</v>
      </c>
      <c r="O47" s="324">
        <f>E47+I47+K47+L47+M47+N47</f>
        <v>0</v>
      </c>
      <c r="P47" s="3">
        <v>865</v>
      </c>
      <c r="Q47" s="194"/>
      <c r="R47" s="3">
        <v>0.4037</v>
      </c>
      <c r="S47" s="194">
        <f>O47/R47</f>
        <v>0</v>
      </c>
      <c r="T47" s="559"/>
    </row>
    <row r="48" spans="1:20" ht="14.4" thickBot="1" x14ac:dyDescent="0.35">
      <c r="A48" s="91"/>
      <c r="B48" s="246" t="s">
        <v>146</v>
      </c>
      <c r="C48" s="247">
        <v>14</v>
      </c>
      <c r="D48" s="6"/>
      <c r="E48" s="7"/>
      <c r="F48" s="344" t="s">
        <v>137</v>
      </c>
      <c r="G48" s="345">
        <v>460</v>
      </c>
      <c r="H48" s="6"/>
      <c r="I48" s="7"/>
      <c r="J48" s="6"/>
      <c r="K48" s="8"/>
      <c r="L48" s="7"/>
      <c r="M48" s="7"/>
      <c r="N48" s="150"/>
      <c r="O48" s="325"/>
      <c r="P48" s="9"/>
      <c r="Q48" s="188"/>
      <c r="R48" s="205"/>
      <c r="S48" s="205"/>
      <c r="T48" s="560"/>
    </row>
    <row r="49" spans="1:20" ht="28.2" thickBot="1" x14ac:dyDescent="0.35">
      <c r="A49" s="90" t="s">
        <v>187</v>
      </c>
      <c r="B49" s="195" t="s">
        <v>185</v>
      </c>
      <c r="C49" s="3">
        <v>63</v>
      </c>
      <c r="D49" s="3">
        <f>C49</f>
        <v>63</v>
      </c>
      <c r="E49" s="4">
        <f>D49*'IP_ceny optření Uh. Brod'!E20</f>
        <v>0</v>
      </c>
      <c r="F49" s="351"/>
      <c r="G49" s="352"/>
      <c r="H49" s="3"/>
      <c r="I49" s="4"/>
      <c r="J49" s="3">
        <v>0.52839999999999998</v>
      </c>
      <c r="K49" s="5">
        <f>J49*'IP_ceny optření Uh. Brod'!E72</f>
        <v>0</v>
      </c>
      <c r="L49" s="5">
        <f>D49*'IP_ceny optření Uh. Brod'!F107</f>
        <v>0</v>
      </c>
      <c r="M49" s="4"/>
      <c r="N49" s="94">
        <f>J49*'IP_ceny optření Uh. Brod'!F122</f>
        <v>0</v>
      </c>
      <c r="O49" s="324">
        <f>E49+K49+L49+N49</f>
        <v>0</v>
      </c>
      <c r="P49" s="3">
        <v>1009</v>
      </c>
      <c r="Q49" s="194">
        <f>O49/P49*100</f>
        <v>0</v>
      </c>
      <c r="R49" s="3">
        <v>0.53469999999999995</v>
      </c>
      <c r="S49" s="195"/>
      <c r="T49" s="253" t="s">
        <v>188</v>
      </c>
    </row>
    <row r="50" spans="1:20" ht="13.8" x14ac:dyDescent="0.3">
      <c r="A50" s="82"/>
      <c r="B50" s="133" t="s">
        <v>144</v>
      </c>
      <c r="C50" s="154">
        <v>6</v>
      </c>
      <c r="D50" s="87"/>
      <c r="E50" s="84"/>
      <c r="F50" s="342" t="s">
        <v>177</v>
      </c>
      <c r="G50" s="343">
        <v>160</v>
      </c>
      <c r="H50" s="87"/>
      <c r="I50" s="84"/>
      <c r="J50" s="87"/>
      <c r="K50" s="88"/>
      <c r="L50" s="84"/>
      <c r="M50" s="84"/>
      <c r="N50" s="152"/>
      <c r="O50" s="321"/>
      <c r="P50" s="89"/>
      <c r="Q50" s="193"/>
      <c r="R50" s="203"/>
      <c r="S50" s="203"/>
      <c r="T50" s="549" t="s">
        <v>147</v>
      </c>
    </row>
    <row r="51" spans="1:20" ht="13.8" x14ac:dyDescent="0.3">
      <c r="A51" s="90" t="s">
        <v>189</v>
      </c>
      <c r="B51" s="322" t="s">
        <v>176</v>
      </c>
      <c r="C51" s="323">
        <v>4</v>
      </c>
      <c r="D51" s="3">
        <f>C50+C51+C52</f>
        <v>14</v>
      </c>
      <c r="E51" s="4">
        <f>D51*'IP_ceny optření Uh. Brod'!E20</f>
        <v>0</v>
      </c>
      <c r="F51" s="340" t="s">
        <v>173</v>
      </c>
      <c r="G51" s="341">
        <v>160</v>
      </c>
      <c r="H51" s="3">
        <f>G50+G51+G52</f>
        <v>480</v>
      </c>
      <c r="I51" s="4">
        <f>H51*'IP_ceny optření Uh. Brod'!E89</f>
        <v>0</v>
      </c>
      <c r="J51" s="3">
        <v>1.2999999999999999E-2</v>
      </c>
      <c r="K51" s="5">
        <f>J51*'IP_ceny optření Uh. Brod'!E72</f>
        <v>0</v>
      </c>
      <c r="L51" s="5">
        <f>D51*'IP_ceny optření Uh. Brod'!F107</f>
        <v>0</v>
      </c>
      <c r="M51" s="4">
        <f>H51*'IP_ceny optření Uh. Brod'!F117</f>
        <v>0</v>
      </c>
      <c r="N51" s="94">
        <f>J51*'IP_ceny optření Uh. Brod'!F122</f>
        <v>0</v>
      </c>
      <c r="O51" s="324">
        <f>E51+I51+K51+L51+M51+N51</f>
        <v>0</v>
      </c>
      <c r="P51" s="3">
        <v>283</v>
      </c>
      <c r="Q51" s="194"/>
      <c r="R51" s="3">
        <v>0.1173</v>
      </c>
      <c r="S51" s="194">
        <f>O51/R51</f>
        <v>0</v>
      </c>
      <c r="T51" s="559"/>
    </row>
    <row r="52" spans="1:20" ht="14.4" thickBot="1" x14ac:dyDescent="0.35">
      <c r="A52" s="91"/>
      <c r="B52" s="246" t="s">
        <v>182</v>
      </c>
      <c r="C52" s="247">
        <v>4</v>
      </c>
      <c r="D52" s="6"/>
      <c r="E52" s="7"/>
      <c r="F52" s="344" t="s">
        <v>181</v>
      </c>
      <c r="G52" s="345">
        <v>160</v>
      </c>
      <c r="H52" s="6"/>
      <c r="I52" s="7"/>
      <c r="J52" s="6"/>
      <c r="K52" s="8"/>
      <c r="L52" s="7"/>
      <c r="M52" s="7"/>
      <c r="N52" s="150"/>
      <c r="O52" s="325"/>
      <c r="P52" s="9"/>
      <c r="Q52" s="188"/>
      <c r="R52" s="205"/>
      <c r="S52" s="205"/>
      <c r="T52" s="560"/>
    </row>
    <row r="53" spans="1:20" ht="13.8" x14ac:dyDescent="0.3">
      <c r="A53" s="82"/>
      <c r="B53" s="353" t="s">
        <v>190</v>
      </c>
      <c r="C53" s="154"/>
      <c r="D53" s="87"/>
      <c r="E53" s="84"/>
      <c r="F53" s="85"/>
      <c r="G53" s="86"/>
      <c r="H53" s="87"/>
      <c r="I53" s="84"/>
      <c r="J53" s="87"/>
      <c r="K53" s="88"/>
      <c r="L53" s="84"/>
      <c r="M53" s="84"/>
      <c r="N53" s="152"/>
      <c r="O53" s="321"/>
      <c r="P53" s="89"/>
      <c r="Q53" s="193"/>
      <c r="R53" s="203"/>
      <c r="S53" s="203"/>
      <c r="T53" s="549" t="s">
        <v>148</v>
      </c>
    </row>
    <row r="54" spans="1:20" ht="13.8" x14ac:dyDescent="0.3">
      <c r="A54" s="90"/>
      <c r="B54" s="322" t="s">
        <v>121</v>
      </c>
      <c r="C54" s="323">
        <v>7</v>
      </c>
      <c r="D54" s="3"/>
      <c r="E54" s="4"/>
      <c r="F54" s="326"/>
      <c r="G54" s="327"/>
      <c r="H54" s="3"/>
      <c r="I54" s="4"/>
      <c r="J54" s="3"/>
      <c r="K54" s="5"/>
      <c r="L54" s="5"/>
      <c r="M54" s="4"/>
      <c r="N54" s="94"/>
      <c r="O54" s="324"/>
      <c r="P54" s="3"/>
      <c r="Q54" s="194"/>
      <c r="R54" s="3"/>
      <c r="S54" s="195"/>
      <c r="T54" s="559"/>
    </row>
    <row r="55" spans="1:20" ht="13.8" x14ac:dyDescent="0.3">
      <c r="A55" s="90"/>
      <c r="B55" s="322" t="s">
        <v>122</v>
      </c>
      <c r="C55" s="323">
        <v>6</v>
      </c>
      <c r="D55" s="3">
        <f>C54+C55+C56</f>
        <v>18</v>
      </c>
      <c r="E55" s="4">
        <f>D55*'IP_ceny optření Uh. Brod'!E51</f>
        <v>0</v>
      </c>
      <c r="F55" s="328"/>
      <c r="G55" s="329"/>
      <c r="H55" s="3"/>
      <c r="I55" s="4"/>
      <c r="J55" s="3">
        <v>8.6999999999999994E-2</v>
      </c>
      <c r="K55" s="5">
        <f>J55*'IP_ceny optření Uh. Brod'!E72</f>
        <v>0</v>
      </c>
      <c r="L55" s="5">
        <f>D55*'IP_ceny optření Uh. Brod'!F107</f>
        <v>0</v>
      </c>
      <c r="M55" s="4"/>
      <c r="N55" s="94">
        <f>J55*'IP_ceny optření Uh. Brod'!F122</f>
        <v>0</v>
      </c>
      <c r="O55" s="324">
        <f>E55+K55+L55+N55</f>
        <v>0</v>
      </c>
      <c r="P55" s="3">
        <v>412</v>
      </c>
      <c r="Q55" s="194">
        <f>(O55+O59)/P55*100</f>
        <v>0</v>
      </c>
      <c r="R55" s="3">
        <v>0.12759999999999999</v>
      </c>
      <c r="S55" s="195"/>
      <c r="T55" s="559"/>
    </row>
    <row r="56" spans="1:20" ht="14.4" thickBot="1" x14ac:dyDescent="0.35">
      <c r="A56" s="135"/>
      <c r="B56" s="331" t="s">
        <v>152</v>
      </c>
      <c r="C56" s="323">
        <v>5</v>
      </c>
      <c r="D56" s="336"/>
      <c r="E56" s="354"/>
      <c r="F56" s="326"/>
      <c r="G56" s="327"/>
      <c r="H56" s="336"/>
      <c r="I56" s="354"/>
      <c r="J56" s="336"/>
      <c r="K56" s="355"/>
      <c r="L56" s="355"/>
      <c r="M56" s="354"/>
      <c r="N56" s="356"/>
      <c r="O56" s="357"/>
      <c r="P56" s="3"/>
      <c r="Q56" s="194"/>
      <c r="R56" s="3"/>
      <c r="S56" s="335"/>
      <c r="T56" s="564"/>
    </row>
    <row r="57" spans="1:20" ht="13.8" x14ac:dyDescent="0.3">
      <c r="A57" s="90" t="s">
        <v>191</v>
      </c>
      <c r="B57" s="358" t="s">
        <v>190</v>
      </c>
      <c r="C57" s="359"/>
      <c r="D57" s="3"/>
      <c r="E57" s="4"/>
      <c r="F57" s="351"/>
      <c r="G57" s="352"/>
      <c r="H57" s="3"/>
      <c r="I57" s="4"/>
      <c r="J57" s="3"/>
      <c r="K57" s="5"/>
      <c r="L57" s="5"/>
      <c r="M57" s="4"/>
      <c r="N57" s="94"/>
      <c r="O57" s="360"/>
      <c r="P57" s="352"/>
      <c r="Q57" s="189"/>
      <c r="R57" s="80"/>
      <c r="S57" s="361"/>
      <c r="T57" s="549" t="s">
        <v>148</v>
      </c>
    </row>
    <row r="58" spans="1:20" ht="13.8" x14ac:dyDescent="0.3">
      <c r="A58" s="90"/>
      <c r="B58" s="322" t="s">
        <v>192</v>
      </c>
      <c r="C58" s="323">
        <v>5</v>
      </c>
      <c r="D58" s="3"/>
      <c r="E58" s="4"/>
      <c r="F58" s="328"/>
      <c r="G58" s="329"/>
      <c r="H58" s="3"/>
      <c r="I58" s="4"/>
      <c r="J58" s="3"/>
      <c r="K58" s="5"/>
      <c r="L58" s="5"/>
      <c r="M58" s="4"/>
      <c r="N58" s="94"/>
      <c r="O58" s="324"/>
      <c r="P58" s="3"/>
      <c r="Q58" s="194"/>
      <c r="R58" s="3"/>
      <c r="S58" s="195"/>
      <c r="T58" s="559"/>
    </row>
    <row r="59" spans="1:20" ht="13.8" x14ac:dyDescent="0.3">
      <c r="A59" s="90"/>
      <c r="B59" s="322" t="s">
        <v>134</v>
      </c>
      <c r="C59" s="323">
        <v>4</v>
      </c>
      <c r="D59" s="3">
        <f>C58+C59+C60</f>
        <v>13</v>
      </c>
      <c r="E59" s="4">
        <f>D59*'IP_ceny optření Uh. Brod'!E51</f>
        <v>0</v>
      </c>
      <c r="F59" s="328"/>
      <c r="G59" s="329"/>
      <c r="H59" s="3"/>
      <c r="I59" s="4"/>
      <c r="J59" s="3">
        <v>3.56E-2</v>
      </c>
      <c r="K59" s="5">
        <f>J59*'IP_ceny optření Uh. Brod'!E72</f>
        <v>0</v>
      </c>
      <c r="L59" s="5">
        <f>D59*'IP_ceny optření Uh. Brod'!F107</f>
        <v>0</v>
      </c>
      <c r="M59" s="4"/>
      <c r="N59" s="94">
        <f>J59*'IP_ceny optření Uh. Brod'!F122</f>
        <v>0</v>
      </c>
      <c r="O59" s="324">
        <f>E59+K59+L59+N59</f>
        <v>0</v>
      </c>
      <c r="P59" s="3"/>
      <c r="Q59" s="194"/>
      <c r="R59" s="3"/>
      <c r="S59" s="194"/>
      <c r="T59" s="559"/>
    </row>
    <row r="60" spans="1:20" ht="14.4" thickBot="1" x14ac:dyDescent="0.35">
      <c r="A60" s="91"/>
      <c r="B60" s="246" t="s">
        <v>168</v>
      </c>
      <c r="C60" s="247">
        <v>4</v>
      </c>
      <c r="D60" s="6"/>
      <c r="E60" s="7"/>
      <c r="F60" s="248"/>
      <c r="G60" s="247"/>
      <c r="H60" s="6"/>
      <c r="I60" s="7"/>
      <c r="J60" s="6"/>
      <c r="K60" s="8"/>
      <c r="L60" s="7"/>
      <c r="M60" s="7"/>
      <c r="N60" s="150"/>
      <c r="O60" s="325"/>
      <c r="P60" s="9"/>
      <c r="Q60" s="188"/>
      <c r="R60" s="205"/>
      <c r="S60" s="205"/>
      <c r="T60" s="564"/>
    </row>
    <row r="61" spans="1:20" ht="13.8" x14ac:dyDescent="0.3">
      <c r="A61" s="82"/>
      <c r="B61" s="133" t="s">
        <v>161</v>
      </c>
      <c r="C61" s="154">
        <f>131-43</f>
        <v>88</v>
      </c>
      <c r="D61" s="87"/>
      <c r="E61" s="84"/>
      <c r="F61" s="85"/>
      <c r="G61" s="86"/>
      <c r="H61" s="87"/>
      <c r="I61" s="84"/>
      <c r="J61" s="87"/>
      <c r="K61" s="88"/>
      <c r="L61" s="84"/>
      <c r="M61" s="84"/>
      <c r="N61" s="152"/>
      <c r="O61" s="321"/>
      <c r="P61" s="89"/>
      <c r="Q61" s="193"/>
      <c r="R61" s="203"/>
      <c r="S61" s="203"/>
      <c r="T61" s="549" t="s">
        <v>148</v>
      </c>
    </row>
    <row r="62" spans="1:20" ht="14.4" thickBot="1" x14ac:dyDescent="0.35">
      <c r="A62" s="155" t="s">
        <v>193</v>
      </c>
      <c r="B62" s="246" t="s">
        <v>128</v>
      </c>
      <c r="C62" s="247">
        <f>14-5</f>
        <v>9</v>
      </c>
      <c r="D62" s="6">
        <f>C61+C62</f>
        <v>97</v>
      </c>
      <c r="E62" s="156">
        <f>D62*'IP_ceny optření Uh. Brod'!E51</f>
        <v>0</v>
      </c>
      <c r="F62" s="207"/>
      <c r="G62" s="208"/>
      <c r="H62" s="6"/>
      <c r="I62" s="156"/>
      <c r="J62" s="6">
        <v>0.99280000000000002</v>
      </c>
      <c r="K62" s="157">
        <f>J62*'IP_ceny optření Uh. Brod'!E72</f>
        <v>0</v>
      </c>
      <c r="L62" s="157">
        <f>D62*'IP_ceny optření Uh. Brod'!F107</f>
        <v>0</v>
      </c>
      <c r="M62" s="156"/>
      <c r="N62" s="158">
        <f>J62*'IP_ceny optření Uh. Brod'!F122</f>
        <v>0</v>
      </c>
      <c r="O62" s="339">
        <f>E62+K62+L62+N62</f>
        <v>0</v>
      </c>
      <c r="P62" s="6">
        <v>1489</v>
      </c>
      <c r="Q62" s="197">
        <f>O62/P62*100</f>
        <v>0</v>
      </c>
      <c r="R62" s="6">
        <v>1.0024999999999999</v>
      </c>
      <c r="S62" s="205"/>
      <c r="T62" s="560"/>
    </row>
    <row r="63" spans="1:20" ht="13.8" x14ac:dyDescent="0.3">
      <c r="A63" s="90"/>
      <c r="B63" s="362" t="s">
        <v>150</v>
      </c>
      <c r="C63" s="359">
        <v>12</v>
      </c>
      <c r="D63" s="3"/>
      <c r="E63" s="10"/>
      <c r="F63" s="363"/>
      <c r="G63" s="364"/>
      <c r="H63" s="3"/>
      <c r="I63" s="10"/>
      <c r="J63" s="3"/>
      <c r="K63" s="11"/>
      <c r="L63" s="10"/>
      <c r="M63" s="10"/>
      <c r="N63" s="151"/>
      <c r="O63" s="334"/>
      <c r="P63" s="12"/>
      <c r="Q63" s="186"/>
      <c r="R63" s="195"/>
      <c r="S63" s="195"/>
      <c r="T63" s="549" t="s">
        <v>148</v>
      </c>
    </row>
    <row r="64" spans="1:20" ht="13.8" x14ac:dyDescent="0.3">
      <c r="A64" s="90" t="s">
        <v>194</v>
      </c>
      <c r="B64" s="322" t="s">
        <v>131</v>
      </c>
      <c r="C64" s="323">
        <v>12</v>
      </c>
      <c r="D64" s="3">
        <v>36</v>
      </c>
      <c r="E64" s="4">
        <f>D64*'IP_ceny optření Uh. Brod'!E51</f>
        <v>0</v>
      </c>
      <c r="F64" s="326"/>
      <c r="G64" s="327"/>
      <c r="H64" s="3"/>
      <c r="I64" s="4"/>
      <c r="J64" s="3">
        <v>0.22040000000000001</v>
      </c>
      <c r="K64" s="5">
        <f>J64*'IP_ceny optření Uh. Brod'!E72</f>
        <v>0</v>
      </c>
      <c r="L64" s="5">
        <f>D64*'IP_ceny optření Uh. Brod'!F107</f>
        <v>0</v>
      </c>
      <c r="M64" s="4"/>
      <c r="N64" s="94">
        <f>J64*'IP_ceny optření Uh. Brod'!F122</f>
        <v>0</v>
      </c>
      <c r="O64" s="324">
        <f>E64+K64+L64+N64</f>
        <v>0</v>
      </c>
      <c r="P64" s="3">
        <v>448</v>
      </c>
      <c r="Q64" s="194">
        <f>O64/P64*100</f>
        <v>0</v>
      </c>
      <c r="R64" s="3">
        <v>0.224</v>
      </c>
      <c r="S64" s="195"/>
      <c r="T64" s="559"/>
    </row>
    <row r="65" spans="1:20" ht="14.4" thickBot="1" x14ac:dyDescent="0.35">
      <c r="A65" s="218"/>
      <c r="B65" s="331" t="s">
        <v>132</v>
      </c>
      <c r="C65" s="332">
        <v>12</v>
      </c>
      <c r="D65" s="3"/>
      <c r="E65" s="10"/>
      <c r="F65" s="333"/>
      <c r="G65" s="332"/>
      <c r="H65" s="3"/>
      <c r="I65" s="10"/>
      <c r="J65" s="3"/>
      <c r="K65" s="11"/>
      <c r="L65" s="10"/>
      <c r="M65" s="10"/>
      <c r="N65" s="151"/>
      <c r="O65" s="334"/>
      <c r="P65" s="12"/>
      <c r="Q65" s="186"/>
      <c r="R65" s="195"/>
      <c r="S65" s="195"/>
      <c r="T65" s="559"/>
    </row>
    <row r="66" spans="1:20" ht="13.8" x14ac:dyDescent="0.3">
      <c r="A66" s="82"/>
      <c r="B66" s="133" t="s">
        <v>150</v>
      </c>
      <c r="C66" s="154">
        <v>9</v>
      </c>
      <c r="D66" s="87"/>
      <c r="E66" s="84"/>
      <c r="F66" s="85"/>
      <c r="G66" s="86"/>
      <c r="H66" s="87"/>
      <c r="I66" s="84"/>
      <c r="J66" s="87"/>
      <c r="K66" s="88"/>
      <c r="L66" s="84"/>
      <c r="M66" s="84"/>
      <c r="N66" s="152"/>
      <c r="O66" s="321"/>
      <c r="P66" s="89"/>
      <c r="Q66" s="193"/>
      <c r="R66" s="203"/>
      <c r="S66" s="203"/>
      <c r="T66" s="549" t="s">
        <v>148</v>
      </c>
    </row>
    <row r="67" spans="1:20" ht="13.8" x14ac:dyDescent="0.3">
      <c r="A67" s="90" t="s">
        <v>195</v>
      </c>
      <c r="B67" s="322" t="s">
        <v>153</v>
      </c>
      <c r="C67" s="323">
        <v>8</v>
      </c>
      <c r="D67" s="3">
        <f>C66+C67+C68</f>
        <v>25</v>
      </c>
      <c r="E67" s="4">
        <f>D67*'IP_ceny optření Uh. Brod'!E51</f>
        <v>0</v>
      </c>
      <c r="F67" s="326"/>
      <c r="G67" s="327"/>
      <c r="H67" s="3"/>
      <c r="I67" s="4"/>
      <c r="J67" s="3">
        <v>0.17630000000000001</v>
      </c>
      <c r="K67" s="5">
        <f>J67*'IP_ceny optření Uh. Brod'!E72</f>
        <v>0</v>
      </c>
      <c r="L67" s="5">
        <f>D67*'IP_ceny optření Uh. Brod'!F107</f>
        <v>0</v>
      </c>
      <c r="M67" s="4"/>
      <c r="N67" s="94">
        <f>J67*'IP_ceny optření Uh. Brod'!F122</f>
        <v>0</v>
      </c>
      <c r="O67" s="324">
        <f>E67+K67+L67+N67</f>
        <v>0</v>
      </c>
      <c r="P67" s="3">
        <v>363</v>
      </c>
      <c r="Q67" s="194">
        <f>O67/P67*100</f>
        <v>0</v>
      </c>
      <c r="R67" s="3">
        <v>0.17879999999999999</v>
      </c>
      <c r="S67" s="195"/>
      <c r="T67" s="559"/>
    </row>
    <row r="68" spans="1:20" ht="14.4" thickBot="1" x14ac:dyDescent="0.35">
      <c r="A68" s="91"/>
      <c r="B68" s="246" t="s">
        <v>196</v>
      </c>
      <c r="C68" s="247">
        <v>8</v>
      </c>
      <c r="D68" s="6"/>
      <c r="E68" s="7"/>
      <c r="F68" s="248"/>
      <c r="G68" s="247"/>
      <c r="H68" s="6"/>
      <c r="I68" s="7"/>
      <c r="J68" s="6"/>
      <c r="K68" s="8"/>
      <c r="L68" s="7"/>
      <c r="M68" s="7"/>
      <c r="N68" s="150"/>
      <c r="O68" s="325"/>
      <c r="P68" s="9"/>
      <c r="Q68" s="188"/>
      <c r="R68" s="205"/>
      <c r="S68" s="205"/>
      <c r="T68" s="559"/>
    </row>
    <row r="69" spans="1:20" ht="13.8" x14ac:dyDescent="0.3">
      <c r="A69" s="90"/>
      <c r="B69" s="362" t="s">
        <v>183</v>
      </c>
      <c r="C69" s="359">
        <v>10</v>
      </c>
      <c r="D69" s="3"/>
      <c r="E69" s="10"/>
      <c r="F69" s="363"/>
      <c r="G69" s="364"/>
      <c r="H69" s="3"/>
      <c r="I69" s="10"/>
      <c r="J69" s="3"/>
      <c r="K69" s="11"/>
      <c r="L69" s="10"/>
      <c r="M69" s="10"/>
      <c r="N69" s="151"/>
      <c r="O69" s="334"/>
      <c r="P69" s="12"/>
      <c r="Q69" s="186"/>
      <c r="R69" s="195"/>
      <c r="S69" s="195"/>
      <c r="T69" s="550" t="s">
        <v>188</v>
      </c>
    </row>
    <row r="70" spans="1:20" ht="13.8" x14ac:dyDescent="0.3">
      <c r="A70" s="90" t="s">
        <v>197</v>
      </c>
      <c r="B70" s="322" t="s">
        <v>198</v>
      </c>
      <c r="C70" s="323">
        <v>9</v>
      </c>
      <c r="D70" s="3">
        <f>C69+C70+C71</f>
        <v>28</v>
      </c>
      <c r="E70" s="4">
        <f>D70*'IP_ceny optření Uh. Brod'!E20</f>
        <v>0</v>
      </c>
      <c r="F70" s="326"/>
      <c r="G70" s="327"/>
      <c r="H70" s="3"/>
      <c r="I70" s="4"/>
      <c r="J70" s="3">
        <v>0.27189999999999998</v>
      </c>
      <c r="K70" s="5">
        <f>J70*'IP_ceny optření Uh. Brod'!E72</f>
        <v>0</v>
      </c>
      <c r="L70" s="5">
        <f>D70*'IP_ceny optření Uh. Brod'!F107</f>
        <v>0</v>
      </c>
      <c r="M70" s="4"/>
      <c r="N70" s="94">
        <f>J70*'IP_ceny optření Uh. Brod'!F122</f>
        <v>0</v>
      </c>
      <c r="O70" s="324">
        <f>E70+K70+L70+N70</f>
        <v>0</v>
      </c>
      <c r="P70" s="3">
        <v>519</v>
      </c>
      <c r="Q70" s="194">
        <f>O70/P70*100</f>
        <v>0</v>
      </c>
      <c r="R70" s="3">
        <v>0.2747</v>
      </c>
      <c r="S70" s="195"/>
      <c r="T70" s="559"/>
    </row>
    <row r="71" spans="1:20" ht="14.4" thickBot="1" x14ac:dyDescent="0.35">
      <c r="A71" s="218"/>
      <c r="B71" s="331" t="s">
        <v>144</v>
      </c>
      <c r="C71" s="332">
        <v>9</v>
      </c>
      <c r="D71" s="3"/>
      <c r="E71" s="10"/>
      <c r="F71" s="333"/>
      <c r="G71" s="332"/>
      <c r="H71" s="3"/>
      <c r="I71" s="10"/>
      <c r="J71" s="3"/>
      <c r="K71" s="11"/>
      <c r="L71" s="10"/>
      <c r="M71" s="10"/>
      <c r="N71" s="151"/>
      <c r="O71" s="334"/>
      <c r="P71" s="12"/>
      <c r="Q71" s="186"/>
      <c r="R71" s="195"/>
      <c r="S71" s="195"/>
      <c r="T71" s="559"/>
    </row>
    <row r="72" spans="1:20" ht="13.8" x14ac:dyDescent="0.3">
      <c r="A72" s="82"/>
      <c r="B72" s="133" t="s">
        <v>192</v>
      </c>
      <c r="C72" s="154">
        <v>4</v>
      </c>
      <c r="D72" s="87"/>
      <c r="E72" s="84"/>
      <c r="F72" s="85"/>
      <c r="G72" s="86"/>
      <c r="H72" s="87"/>
      <c r="I72" s="84"/>
      <c r="J72" s="87"/>
      <c r="K72" s="88"/>
      <c r="L72" s="84"/>
      <c r="M72" s="84"/>
      <c r="N72" s="152"/>
      <c r="O72" s="321"/>
      <c r="P72" s="89"/>
      <c r="Q72" s="193"/>
      <c r="R72" s="203"/>
      <c r="S72" s="203"/>
      <c r="T72" s="549" t="s">
        <v>148</v>
      </c>
    </row>
    <row r="73" spans="1:20" ht="13.8" x14ac:dyDescent="0.3">
      <c r="A73" s="90" t="s">
        <v>199</v>
      </c>
      <c r="B73" s="322" t="s">
        <v>134</v>
      </c>
      <c r="C73" s="323">
        <v>4</v>
      </c>
      <c r="D73" s="3">
        <f>C72+C73+C74</f>
        <v>12</v>
      </c>
      <c r="E73" s="4">
        <f>D73*'IP_ceny optření Uh. Brod'!E51</f>
        <v>0</v>
      </c>
      <c r="F73" s="326"/>
      <c r="G73" s="327"/>
      <c r="H73" s="3"/>
      <c r="I73" s="4"/>
      <c r="J73" s="3"/>
      <c r="K73" s="5"/>
      <c r="L73" s="5">
        <f>D73*'IP_ceny optření Uh. Brod'!F107</f>
        <v>0</v>
      </c>
      <c r="M73" s="4"/>
      <c r="N73" s="94"/>
      <c r="O73" s="324">
        <f>E73+L73</f>
        <v>0</v>
      </c>
      <c r="P73" s="3">
        <v>122</v>
      </c>
      <c r="Q73" s="194">
        <f>O73/P73*100</f>
        <v>0</v>
      </c>
      <c r="R73" s="3">
        <v>6.1100000000000002E-2</v>
      </c>
      <c r="S73" s="195"/>
      <c r="T73" s="559"/>
    </row>
    <row r="74" spans="1:20" ht="14.4" thickBot="1" x14ac:dyDescent="0.35">
      <c r="A74" s="91"/>
      <c r="B74" s="246" t="s">
        <v>168</v>
      </c>
      <c r="C74" s="247">
        <v>4</v>
      </c>
      <c r="D74" s="6"/>
      <c r="E74" s="7"/>
      <c r="F74" s="248"/>
      <c r="G74" s="247"/>
      <c r="H74" s="6"/>
      <c r="I74" s="7"/>
      <c r="J74" s="6"/>
      <c r="K74" s="8"/>
      <c r="L74" s="7"/>
      <c r="M74" s="7"/>
      <c r="N74" s="150"/>
      <c r="O74" s="325"/>
      <c r="P74" s="9"/>
      <c r="Q74" s="188" t="s">
        <v>200</v>
      </c>
      <c r="R74" s="205"/>
      <c r="S74" s="205"/>
      <c r="T74" s="560"/>
    </row>
    <row r="75" spans="1:20" ht="13.8" x14ac:dyDescent="0.3">
      <c r="A75" s="90"/>
      <c r="B75" s="362" t="s">
        <v>183</v>
      </c>
      <c r="C75" s="359">
        <v>6</v>
      </c>
      <c r="D75" s="3"/>
      <c r="E75" s="10"/>
      <c r="F75" s="363"/>
      <c r="G75" s="364"/>
      <c r="H75" s="3"/>
      <c r="I75" s="10"/>
      <c r="J75" s="3"/>
      <c r="K75" s="11"/>
      <c r="L75" s="10"/>
      <c r="M75" s="10"/>
      <c r="N75" s="151"/>
      <c r="O75" s="334"/>
      <c r="P75" s="12"/>
      <c r="Q75" s="186"/>
      <c r="R75" s="195"/>
      <c r="S75" s="195"/>
      <c r="T75" s="550" t="s">
        <v>188</v>
      </c>
    </row>
    <row r="76" spans="1:20" ht="13.8" x14ac:dyDescent="0.3">
      <c r="A76" s="90" t="s">
        <v>201</v>
      </c>
      <c r="B76" s="322" t="s">
        <v>198</v>
      </c>
      <c r="C76" s="323">
        <v>6</v>
      </c>
      <c r="D76" s="3">
        <f>C75+C76+C77</f>
        <v>17</v>
      </c>
      <c r="E76" s="4">
        <f>D76*'IP_ceny optření Uh. Brod'!E20</f>
        <v>0</v>
      </c>
      <c r="F76" s="326"/>
      <c r="G76" s="327"/>
      <c r="H76" s="3"/>
      <c r="I76" s="4"/>
      <c r="J76" s="3"/>
      <c r="K76" s="5"/>
      <c r="L76" s="5">
        <f>D76*'IP_ceny optření Uh. Brod'!F107</f>
        <v>0</v>
      </c>
      <c r="M76" s="4"/>
      <c r="N76" s="94"/>
      <c r="O76" s="324">
        <f>E76+L76</f>
        <v>0</v>
      </c>
      <c r="P76" s="3">
        <v>363</v>
      </c>
      <c r="Q76" s="194">
        <f>O76/P76*100</f>
        <v>0</v>
      </c>
      <c r="R76" s="3">
        <v>0.2213</v>
      </c>
      <c r="S76" s="195"/>
      <c r="T76" s="559"/>
    </row>
    <row r="77" spans="1:20" ht="14.4" thickBot="1" x14ac:dyDescent="0.35">
      <c r="A77" s="91"/>
      <c r="B77" s="322" t="s">
        <v>144</v>
      </c>
      <c r="C77" s="323">
        <v>5</v>
      </c>
      <c r="D77" s="6"/>
      <c r="E77" s="7"/>
      <c r="F77" s="248"/>
      <c r="G77" s="247"/>
      <c r="H77" s="6"/>
      <c r="I77" s="7"/>
      <c r="J77" s="6"/>
      <c r="K77" s="8"/>
      <c r="L77" s="7"/>
      <c r="M77" s="7"/>
      <c r="N77" s="150"/>
      <c r="O77" s="325"/>
      <c r="P77" s="9"/>
      <c r="Q77" s="188"/>
      <c r="R77" s="205"/>
      <c r="S77" s="205"/>
      <c r="T77" s="560"/>
    </row>
    <row r="78" spans="1:20" ht="13.8" x14ac:dyDescent="0.3">
      <c r="A78" s="82"/>
      <c r="B78" s="133"/>
      <c r="C78" s="154"/>
      <c r="D78" s="87"/>
      <c r="E78" s="84"/>
      <c r="F78" s="340" t="s">
        <v>136</v>
      </c>
      <c r="G78" s="341">
        <v>160</v>
      </c>
      <c r="H78" s="87"/>
      <c r="I78" s="84"/>
      <c r="J78" s="87"/>
      <c r="K78" s="88"/>
      <c r="L78" s="84"/>
      <c r="M78" s="84"/>
      <c r="N78" s="152"/>
      <c r="O78" s="321"/>
      <c r="P78" s="89"/>
      <c r="Q78" s="193"/>
      <c r="R78" s="203"/>
      <c r="S78" s="203"/>
      <c r="T78" s="556" t="s">
        <v>147</v>
      </c>
    </row>
    <row r="79" spans="1:20" ht="13.8" x14ac:dyDescent="0.3">
      <c r="A79" s="90" t="s">
        <v>202</v>
      </c>
      <c r="B79" s="322" t="s">
        <v>144</v>
      </c>
      <c r="C79" s="323">
        <v>7</v>
      </c>
      <c r="D79" s="3">
        <f>C79</f>
        <v>7</v>
      </c>
      <c r="E79" s="4">
        <f>D79*'IP_ceny optření Uh. Brod'!E20</f>
        <v>0</v>
      </c>
      <c r="F79" s="340" t="s">
        <v>173</v>
      </c>
      <c r="G79" s="341">
        <v>160</v>
      </c>
      <c r="H79" s="3">
        <f>G78+G79+G80</f>
        <v>480</v>
      </c>
      <c r="I79" s="4">
        <f>H79*'IP_ceny optření Uh. Brod'!E89</f>
        <v>0</v>
      </c>
      <c r="J79" s="3"/>
      <c r="K79" s="5"/>
      <c r="L79" s="5">
        <f>D79*'IP_ceny optření Uh. Brod'!F107</f>
        <v>0</v>
      </c>
      <c r="M79" s="4">
        <f>H79*'IP_ceny optření Uh. Brod'!F117</f>
        <v>0</v>
      </c>
      <c r="N79" s="94"/>
      <c r="O79" s="324">
        <f>E79+I79+L79+M79</f>
        <v>0</v>
      </c>
      <c r="P79" s="350">
        <v>660</v>
      </c>
      <c r="Q79" s="194"/>
      <c r="R79" s="3">
        <v>0.28299999999999997</v>
      </c>
      <c r="S79" s="194">
        <f>O79/R79</f>
        <v>0</v>
      </c>
      <c r="T79" s="561"/>
    </row>
    <row r="80" spans="1:20" ht="14.4" thickBot="1" x14ac:dyDescent="0.35">
      <c r="A80" s="91"/>
      <c r="B80" s="246"/>
      <c r="C80" s="247"/>
      <c r="D80" s="6"/>
      <c r="E80" s="7"/>
      <c r="F80" s="340" t="s">
        <v>137</v>
      </c>
      <c r="G80" s="341">
        <v>160</v>
      </c>
      <c r="H80" s="6"/>
      <c r="I80" s="7"/>
      <c r="J80" s="6"/>
      <c r="K80" s="8"/>
      <c r="L80" s="7"/>
      <c r="M80" s="7"/>
      <c r="N80" s="150"/>
      <c r="O80" s="325"/>
      <c r="P80" s="9"/>
      <c r="Q80" s="188"/>
      <c r="R80" s="205"/>
      <c r="S80" s="205"/>
      <c r="T80" s="562"/>
    </row>
    <row r="81" spans="1:20" ht="13.8" x14ac:dyDescent="0.3">
      <c r="A81" s="82"/>
      <c r="B81" s="342" t="s">
        <v>144</v>
      </c>
      <c r="C81" s="343">
        <v>5</v>
      </c>
      <c r="D81" s="365"/>
      <c r="E81" s="366"/>
      <c r="F81" s="342" t="s">
        <v>136</v>
      </c>
      <c r="G81" s="343">
        <v>140</v>
      </c>
      <c r="H81" s="365"/>
      <c r="I81" s="84"/>
      <c r="J81" s="87"/>
      <c r="K81" s="88"/>
      <c r="L81" s="84"/>
      <c r="M81" s="84"/>
      <c r="N81" s="152"/>
      <c r="O81" s="321"/>
      <c r="P81" s="89"/>
      <c r="Q81" s="193"/>
      <c r="R81" s="203"/>
      <c r="S81" s="204"/>
      <c r="T81" s="556" t="s">
        <v>147</v>
      </c>
    </row>
    <row r="82" spans="1:20" ht="13.8" x14ac:dyDescent="0.3">
      <c r="A82" s="90" t="s">
        <v>203</v>
      </c>
      <c r="B82" s="340" t="s">
        <v>179</v>
      </c>
      <c r="C82" s="341">
        <v>5</v>
      </c>
      <c r="D82" s="350">
        <f>C81+C82+C83</f>
        <v>14</v>
      </c>
      <c r="E82" s="367">
        <f>D82*'IP_ceny optření Uh. Brod'!E20</f>
        <v>0</v>
      </c>
      <c r="F82" s="340" t="s">
        <v>177</v>
      </c>
      <c r="G82" s="341">
        <v>140</v>
      </c>
      <c r="H82" s="350">
        <f>G81+G82+G83</f>
        <v>420</v>
      </c>
      <c r="I82" s="4">
        <f>H82*'IP_ceny optření Uh. Brod'!E89</f>
        <v>0</v>
      </c>
      <c r="J82" s="3">
        <v>6.7500000000000004E-2</v>
      </c>
      <c r="K82" s="5">
        <f>J82*'IP_ceny optření Uh. Brod'!E72</f>
        <v>0</v>
      </c>
      <c r="L82" s="5">
        <f>D82*'IP_ceny optření Uh. Brod'!F107</f>
        <v>0</v>
      </c>
      <c r="M82" s="4">
        <f>H82*'IP_ceny optření Uh. Brod'!F117</f>
        <v>0</v>
      </c>
      <c r="N82" s="94">
        <f>J82*'IP_ceny optření Uh. Brod'!F122</f>
        <v>0</v>
      </c>
      <c r="O82" s="324">
        <f>E82+I82+K82+L82+M82+N82</f>
        <v>0</v>
      </c>
      <c r="P82" s="3">
        <v>264</v>
      </c>
      <c r="Q82" s="194"/>
      <c r="R82" s="3">
        <v>0.18429999999999999</v>
      </c>
      <c r="S82" s="194">
        <f>O82/R82</f>
        <v>0</v>
      </c>
      <c r="T82" s="561"/>
    </row>
    <row r="83" spans="1:20" ht="14.4" thickBot="1" x14ac:dyDescent="0.35">
      <c r="A83" s="91"/>
      <c r="B83" s="344" t="s">
        <v>146</v>
      </c>
      <c r="C83" s="345">
        <v>4</v>
      </c>
      <c r="D83" s="368"/>
      <c r="E83" s="369"/>
      <c r="F83" s="344" t="s">
        <v>138</v>
      </c>
      <c r="G83" s="345">
        <v>140</v>
      </c>
      <c r="H83" s="368"/>
      <c r="I83" s="7"/>
      <c r="J83" s="6"/>
      <c r="K83" s="8"/>
      <c r="L83" s="7"/>
      <c r="M83" s="7"/>
      <c r="N83" s="150"/>
      <c r="O83" s="325"/>
      <c r="P83" s="9"/>
      <c r="Q83" s="188"/>
      <c r="R83" s="205"/>
      <c r="S83" s="206"/>
      <c r="T83" s="562"/>
    </row>
    <row r="84" spans="1:20" ht="13.8" x14ac:dyDescent="0.3">
      <c r="A84" s="82"/>
      <c r="B84" s="340" t="s">
        <v>144</v>
      </c>
      <c r="C84" s="341">
        <v>3</v>
      </c>
      <c r="D84" s="87"/>
      <c r="E84" s="84"/>
      <c r="F84" s="340" t="s">
        <v>136</v>
      </c>
      <c r="G84" s="341">
        <v>20</v>
      </c>
      <c r="H84" s="87"/>
      <c r="I84" s="84"/>
      <c r="J84" s="87"/>
      <c r="K84" s="88"/>
      <c r="L84" s="84"/>
      <c r="M84" s="84"/>
      <c r="N84" s="152"/>
      <c r="O84" s="321"/>
      <c r="P84" s="89"/>
      <c r="Q84" s="193"/>
      <c r="R84" s="203"/>
      <c r="S84" s="203"/>
      <c r="T84" s="556" t="s">
        <v>147</v>
      </c>
    </row>
    <row r="85" spans="1:20" ht="13.8" x14ac:dyDescent="0.3">
      <c r="A85" s="90" t="s">
        <v>204</v>
      </c>
      <c r="B85" s="340" t="s">
        <v>146</v>
      </c>
      <c r="C85" s="341">
        <v>3</v>
      </c>
      <c r="D85" s="3">
        <f>C84+C85</f>
        <v>6</v>
      </c>
      <c r="E85" s="4">
        <f>D85*'IP_ceny optření Uh. Brod'!E20</f>
        <v>0</v>
      </c>
      <c r="F85" s="340" t="s">
        <v>173</v>
      </c>
      <c r="G85" s="341">
        <v>20</v>
      </c>
      <c r="H85" s="3">
        <f>G84+G85+G86</f>
        <v>60</v>
      </c>
      <c r="I85" s="4">
        <f>H85*'IP_ceny optření Uh. Brod'!E89</f>
        <v>0</v>
      </c>
      <c r="J85" s="3"/>
      <c r="K85" s="5"/>
      <c r="L85" s="5">
        <f>D85*'IP_ceny optření Uh. Brod'!F107</f>
        <v>0</v>
      </c>
      <c r="M85" s="4">
        <f>H85*'IP_ceny optření Uh. Brod'!F117</f>
        <v>0</v>
      </c>
      <c r="N85" s="94"/>
      <c r="O85" s="324">
        <f>E85+I85+L85+M85</f>
        <v>0</v>
      </c>
      <c r="P85" s="350">
        <v>91</v>
      </c>
      <c r="Q85" s="194"/>
      <c r="R85" s="3">
        <v>4.07E-2</v>
      </c>
      <c r="S85" s="194">
        <f>O85/R85</f>
        <v>0</v>
      </c>
      <c r="T85" s="561"/>
    </row>
    <row r="86" spans="1:20" ht="14.4" thickBot="1" x14ac:dyDescent="0.35">
      <c r="A86" s="91"/>
      <c r="B86" s="246"/>
      <c r="C86" s="247"/>
      <c r="D86" s="6"/>
      <c r="E86" s="7"/>
      <c r="F86" s="340" t="s">
        <v>181</v>
      </c>
      <c r="G86" s="341">
        <v>20</v>
      </c>
      <c r="H86" s="6"/>
      <c r="I86" s="7"/>
      <c r="J86" s="6"/>
      <c r="K86" s="8"/>
      <c r="L86" s="7"/>
      <c r="M86" s="7"/>
      <c r="N86" s="150"/>
      <c r="O86" s="325"/>
      <c r="P86" s="9"/>
      <c r="Q86" s="188"/>
      <c r="R86" s="205"/>
      <c r="S86" s="205"/>
      <c r="T86" s="562"/>
    </row>
    <row r="87" spans="1:20" ht="13.8" x14ac:dyDescent="0.3">
      <c r="A87" s="82"/>
      <c r="B87" s="340" t="s">
        <v>183</v>
      </c>
      <c r="C87" s="341">
        <v>3</v>
      </c>
      <c r="D87" s="87"/>
      <c r="E87" s="84"/>
      <c r="F87" s="340" t="s">
        <v>136</v>
      </c>
      <c r="G87" s="341">
        <v>30</v>
      </c>
      <c r="H87" s="87"/>
      <c r="I87" s="84"/>
      <c r="J87" s="87"/>
      <c r="K87" s="88"/>
      <c r="L87" s="84"/>
      <c r="M87" s="84"/>
      <c r="N87" s="152"/>
      <c r="O87" s="321"/>
      <c r="P87" s="89"/>
      <c r="Q87" s="193"/>
      <c r="R87" s="203"/>
      <c r="S87" s="203"/>
      <c r="T87" s="556" t="s">
        <v>147</v>
      </c>
    </row>
    <row r="88" spans="1:20" ht="13.8" x14ac:dyDescent="0.3">
      <c r="A88" s="90" t="s">
        <v>205</v>
      </c>
      <c r="B88" s="340" t="s">
        <v>198</v>
      </c>
      <c r="C88" s="341">
        <v>2</v>
      </c>
      <c r="D88" s="3">
        <f>C87+C88+C89</f>
        <v>7</v>
      </c>
      <c r="E88" s="4">
        <f>D88*'IP_ceny optření Uh. Brod'!E20</f>
        <v>0</v>
      </c>
      <c r="F88" s="340" t="s">
        <v>173</v>
      </c>
      <c r="G88" s="341">
        <v>30</v>
      </c>
      <c r="H88" s="3">
        <f>G87+G88+G89</f>
        <v>90</v>
      </c>
      <c r="I88" s="4">
        <f>H88*'IP_ceny optření Uh. Brod'!E89</f>
        <v>0</v>
      </c>
      <c r="J88" s="3">
        <v>2.4899999999999999E-2</v>
      </c>
      <c r="K88" s="5">
        <f>J88*'IP_ceny optření Uh. Brod'!E72</f>
        <v>0</v>
      </c>
      <c r="L88" s="5">
        <f>D88*'IP_ceny optření Uh. Brod'!F107</f>
        <v>0</v>
      </c>
      <c r="M88" s="4">
        <f>H88*'IP_ceny optření Uh. Brod'!F117</f>
        <v>0</v>
      </c>
      <c r="N88" s="94">
        <f>J88*'IP_ceny optření Uh. Brod'!F122</f>
        <v>0</v>
      </c>
      <c r="O88" s="324">
        <f>E88+I88+K88+L88+M88+N88</f>
        <v>0</v>
      </c>
      <c r="P88" s="3">
        <v>120</v>
      </c>
      <c r="Q88" s="194"/>
      <c r="R88" s="3">
        <v>4.4699999999999997E-2</v>
      </c>
      <c r="S88" s="194">
        <f>O88/R88</f>
        <v>0</v>
      </c>
      <c r="T88" s="561"/>
    </row>
    <row r="89" spans="1:20" ht="14.4" thickBot="1" x14ac:dyDescent="0.35">
      <c r="A89" s="218"/>
      <c r="B89" s="346" t="s">
        <v>182</v>
      </c>
      <c r="C89" s="347">
        <v>2</v>
      </c>
      <c r="D89" s="3"/>
      <c r="E89" s="10"/>
      <c r="F89" s="346" t="s">
        <v>170</v>
      </c>
      <c r="G89" s="347">
        <v>30</v>
      </c>
      <c r="H89" s="3"/>
      <c r="I89" s="10"/>
      <c r="J89" s="3"/>
      <c r="K89" s="11"/>
      <c r="L89" s="10"/>
      <c r="M89" s="10"/>
      <c r="N89" s="151"/>
      <c r="O89" s="334"/>
      <c r="P89" s="12"/>
      <c r="Q89" s="186"/>
      <c r="R89" s="195"/>
      <c r="S89" s="195"/>
      <c r="T89" s="561"/>
    </row>
    <row r="90" spans="1:20" ht="13.8" x14ac:dyDescent="0.3">
      <c r="A90" s="82"/>
      <c r="B90" s="342" t="s">
        <v>183</v>
      </c>
      <c r="C90" s="343">
        <v>9</v>
      </c>
      <c r="D90" s="87"/>
      <c r="E90" s="84"/>
      <c r="F90" s="342" t="s">
        <v>172</v>
      </c>
      <c r="G90" s="343">
        <v>80</v>
      </c>
      <c r="H90" s="87"/>
      <c r="I90" s="84"/>
      <c r="J90" s="87"/>
      <c r="K90" s="88"/>
      <c r="L90" s="84"/>
      <c r="M90" s="84"/>
      <c r="N90" s="152"/>
      <c r="O90" s="321"/>
      <c r="P90" s="89"/>
      <c r="Q90" s="193"/>
      <c r="R90" s="203"/>
      <c r="S90" s="203"/>
      <c r="T90" s="556" t="s">
        <v>147</v>
      </c>
    </row>
    <row r="91" spans="1:20" ht="13.8" x14ac:dyDescent="0.3">
      <c r="A91" s="90" t="s">
        <v>206</v>
      </c>
      <c r="B91" s="340" t="s">
        <v>207</v>
      </c>
      <c r="C91" s="341">
        <v>6</v>
      </c>
      <c r="D91" s="3">
        <f>C90+C91+C92</f>
        <v>22</v>
      </c>
      <c r="E91" s="4">
        <f>D91*'IP_ceny optření Uh. Brod'!E20</f>
        <v>0</v>
      </c>
      <c r="F91" s="340" t="s">
        <v>173</v>
      </c>
      <c r="G91" s="341">
        <v>80</v>
      </c>
      <c r="H91" s="3">
        <f>G90+G91+G92</f>
        <v>240</v>
      </c>
      <c r="I91" s="4">
        <f>H91*'IP_ceny optření Uh. Brod'!E89</f>
        <v>0</v>
      </c>
      <c r="J91" s="3">
        <v>0.2286</v>
      </c>
      <c r="K91" s="5">
        <f>J91*'IP_ceny optření Uh. Brod'!E72</f>
        <v>0</v>
      </c>
      <c r="L91" s="5">
        <f>D91*'IP_ceny optření Uh. Brod'!F107</f>
        <v>0</v>
      </c>
      <c r="M91" s="4">
        <f>H91*'IP_ceny optření Uh. Brod'!F117</f>
        <v>0</v>
      </c>
      <c r="N91" s="94">
        <f>J91*'IP_ceny optření Uh. Brod'!F122</f>
        <v>0</v>
      </c>
      <c r="O91" s="324">
        <f>E91+I91+K91+L91+M91+N91</f>
        <v>0</v>
      </c>
      <c r="P91" s="3"/>
      <c r="Q91" s="194"/>
      <c r="R91" s="3">
        <v>0.59499999999999997</v>
      </c>
      <c r="S91" s="194">
        <f>O91/R91</f>
        <v>0</v>
      </c>
      <c r="T91" s="561"/>
    </row>
    <row r="92" spans="1:20" ht="14.4" thickBot="1" x14ac:dyDescent="0.35">
      <c r="A92" s="91"/>
      <c r="B92" s="344" t="s">
        <v>144</v>
      </c>
      <c r="C92" s="345">
        <v>7</v>
      </c>
      <c r="D92" s="6"/>
      <c r="E92" s="7"/>
      <c r="F92" s="344" t="s">
        <v>170</v>
      </c>
      <c r="G92" s="345">
        <v>80</v>
      </c>
      <c r="H92" s="6"/>
      <c r="I92" s="7"/>
      <c r="J92" s="6"/>
      <c r="K92" s="8"/>
      <c r="L92" s="7"/>
      <c r="M92" s="7"/>
      <c r="N92" s="150"/>
      <c r="O92" s="325"/>
      <c r="P92" s="9"/>
      <c r="Q92" s="188"/>
      <c r="R92" s="205"/>
      <c r="S92" s="205"/>
      <c r="T92" s="562"/>
    </row>
    <row r="93" spans="1:20" ht="13.8" x14ac:dyDescent="0.3">
      <c r="A93" s="90" t="s">
        <v>208</v>
      </c>
      <c r="B93" s="362" t="s">
        <v>145</v>
      </c>
      <c r="C93" s="359">
        <v>17</v>
      </c>
      <c r="D93" s="3"/>
      <c r="E93" s="4"/>
      <c r="F93" s="363"/>
      <c r="G93" s="364"/>
      <c r="H93" s="3"/>
      <c r="I93" s="4"/>
      <c r="J93" s="3"/>
      <c r="K93" s="5"/>
      <c r="L93" s="5"/>
      <c r="M93" s="4"/>
      <c r="N93" s="94"/>
      <c r="O93" s="324"/>
      <c r="P93" s="3"/>
      <c r="Q93" s="194"/>
      <c r="R93" s="3"/>
      <c r="S93" s="195"/>
      <c r="T93" s="550" t="s">
        <v>188</v>
      </c>
    </row>
    <row r="94" spans="1:20" ht="14.4" thickBot="1" x14ac:dyDescent="0.35">
      <c r="A94" s="91"/>
      <c r="B94" s="322" t="s">
        <v>146</v>
      </c>
      <c r="C94" s="323">
        <v>17</v>
      </c>
      <c r="D94" s="6">
        <f>C93+C94</f>
        <v>34</v>
      </c>
      <c r="E94" s="367">
        <f>D94*'IP_ceny optření Uh. Brod'!E20</f>
        <v>0</v>
      </c>
      <c r="F94" s="248"/>
      <c r="G94" s="247"/>
      <c r="H94" s="6"/>
      <c r="I94" s="7"/>
      <c r="J94" s="6"/>
      <c r="K94" s="8"/>
      <c r="L94" s="5">
        <f>D94*'IP_ceny optření Uh. Brod'!F107</f>
        <v>0</v>
      </c>
      <c r="M94" s="7"/>
      <c r="N94" s="150"/>
      <c r="O94" s="324">
        <f>E94+L94</f>
        <v>0</v>
      </c>
      <c r="P94" s="6">
        <v>553</v>
      </c>
      <c r="Q94" s="194">
        <f>O94/P94*100</f>
        <v>0</v>
      </c>
      <c r="R94" s="3">
        <v>0.61499999999999999</v>
      </c>
      <c r="S94" s="205"/>
      <c r="T94" s="563"/>
    </row>
    <row r="95" spans="1:20" ht="13.8" x14ac:dyDescent="0.3">
      <c r="A95" s="82"/>
      <c r="B95" s="133"/>
      <c r="C95" s="154"/>
      <c r="D95" s="87"/>
      <c r="E95" s="84"/>
      <c r="F95" s="85"/>
      <c r="G95" s="86"/>
      <c r="H95" s="87"/>
      <c r="I95" s="84"/>
      <c r="J95" s="87"/>
      <c r="K95" s="88"/>
      <c r="L95" s="84"/>
      <c r="M95" s="84"/>
      <c r="N95" s="152"/>
      <c r="O95" s="321"/>
      <c r="P95" s="89"/>
      <c r="Q95" s="193"/>
      <c r="R95" s="203"/>
      <c r="S95" s="203"/>
      <c r="T95" s="549"/>
    </row>
    <row r="96" spans="1:20" ht="13.8" x14ac:dyDescent="0.3">
      <c r="A96" s="90" t="s">
        <v>209</v>
      </c>
      <c r="B96" s="322" t="s">
        <v>144</v>
      </c>
      <c r="C96" s="323">
        <v>25</v>
      </c>
      <c r="D96" s="3">
        <f>C96</f>
        <v>25</v>
      </c>
      <c r="E96" s="4">
        <f>D96*'IP_ceny optření Uh. Brod'!E20</f>
        <v>0</v>
      </c>
      <c r="F96" s="326"/>
      <c r="G96" s="327"/>
      <c r="H96" s="3"/>
      <c r="I96" s="4"/>
      <c r="J96" s="3"/>
      <c r="K96" s="5"/>
      <c r="L96" s="5">
        <f>D96*'IP_ceny optření Uh. Brod'!F107</f>
        <v>0</v>
      </c>
      <c r="M96" s="4"/>
      <c r="N96" s="94"/>
      <c r="O96" s="324">
        <f>E96+L96</f>
        <v>0</v>
      </c>
      <c r="P96" s="3">
        <v>472</v>
      </c>
      <c r="Q96" s="194">
        <f>O96/P96*100</f>
        <v>0</v>
      </c>
      <c r="R96" s="3">
        <v>0.64700000000000002</v>
      </c>
      <c r="S96" s="195"/>
      <c r="T96" s="559"/>
    </row>
    <row r="97" spans="1:20" ht="14.4" thickBot="1" x14ac:dyDescent="0.35">
      <c r="A97" s="91"/>
      <c r="B97" s="246"/>
      <c r="C97" s="247"/>
      <c r="D97" s="6"/>
      <c r="E97" s="7"/>
      <c r="F97" s="248"/>
      <c r="G97" s="247"/>
      <c r="H97" s="6"/>
      <c r="I97" s="7"/>
      <c r="J97" s="6"/>
      <c r="K97" s="8"/>
      <c r="L97" s="7"/>
      <c r="M97" s="7"/>
      <c r="N97" s="150"/>
      <c r="O97" s="325"/>
      <c r="P97" s="9"/>
      <c r="Q97" s="188"/>
      <c r="R97" s="205"/>
      <c r="S97" s="205"/>
      <c r="T97" s="560"/>
    </row>
    <row r="98" spans="1:20" ht="13.8" x14ac:dyDescent="0.3">
      <c r="A98" s="249" t="s">
        <v>155</v>
      </c>
      <c r="B98" s="13"/>
      <c r="C98" s="13"/>
      <c r="D98" s="13"/>
      <c r="E98" s="1"/>
      <c r="F98" s="1"/>
      <c r="G98" s="1"/>
      <c r="H98" s="1"/>
      <c r="I98" s="1"/>
      <c r="J98" s="1"/>
      <c r="K98" s="1"/>
      <c r="L98" s="1"/>
      <c r="M98" s="1"/>
      <c r="N98" s="241">
        <f>SUM(N4:N97)</f>
        <v>0</v>
      </c>
      <c r="O98" s="1"/>
      <c r="P98" s="251">
        <f>SUM(P4:P97)</f>
        <v>13222</v>
      </c>
      <c r="Q98" s="1"/>
      <c r="R98" s="251">
        <f>SUM(R4:R97)</f>
        <v>9.287600000000003</v>
      </c>
      <c r="S98" s="1"/>
      <c r="T98" s="1"/>
    </row>
    <row r="99" spans="1:20" ht="13.8" x14ac:dyDescent="0.3">
      <c r="A99" s="2" t="s">
        <v>156</v>
      </c>
      <c r="B99" s="13"/>
      <c r="C99" s="13"/>
      <c r="D99" s="13"/>
      <c r="E99" s="1"/>
      <c r="F99" s="1"/>
      <c r="G99" s="1"/>
      <c r="H99" s="1"/>
      <c r="I99" s="1"/>
      <c r="J99" s="1"/>
      <c r="K99" s="1"/>
      <c r="L99" s="1"/>
      <c r="M99" s="1"/>
      <c r="N99" s="250">
        <f>O102-N98</f>
        <v>0</v>
      </c>
      <c r="O99" s="1"/>
      <c r="P99" s="1"/>
      <c r="Q99" s="1"/>
      <c r="R99" s="1"/>
      <c r="S99" s="1"/>
      <c r="T99" s="1"/>
    </row>
    <row r="100" spans="1:20" ht="13.8" x14ac:dyDescent="0.3">
      <c r="A100" s="77"/>
      <c r="B100" s="13"/>
      <c r="C100" s="13"/>
      <c r="D100" s="13"/>
      <c r="E100" s="1"/>
      <c r="F100" s="1"/>
      <c r="G100" s="1"/>
      <c r="H100" s="1"/>
      <c r="I100" s="1"/>
      <c r="J100" s="1"/>
      <c r="K100" s="1"/>
      <c r="L100" s="252">
        <f>SUM(L5:L99)</f>
        <v>0</v>
      </c>
      <c r="M100" s="252">
        <f>SUM(M29:M99)</f>
        <v>0</v>
      </c>
      <c r="N100" s="252"/>
      <c r="O100" s="1"/>
      <c r="P100" s="1"/>
      <c r="Q100" s="1"/>
      <c r="R100" s="1"/>
      <c r="S100" s="1"/>
      <c r="T100" s="1"/>
    </row>
    <row r="101" spans="1:20" ht="13.8" x14ac:dyDescent="0.3">
      <c r="A101" s="77"/>
      <c r="B101" s="13"/>
      <c r="C101" s="13"/>
      <c r="D101" s="13"/>
      <c r="E101" s="1"/>
      <c r="F101" s="1"/>
      <c r="G101" s="1"/>
      <c r="H101" s="1"/>
      <c r="I101" s="1"/>
      <c r="J101" s="1"/>
      <c r="K101" s="1"/>
      <c r="L101" s="252"/>
      <c r="M101" s="252"/>
      <c r="N101" s="1"/>
      <c r="O101" s="1"/>
      <c r="P101" s="1"/>
      <c r="Q101" s="1"/>
      <c r="R101" s="1"/>
      <c r="S101" s="1"/>
      <c r="T101" s="1"/>
    </row>
    <row r="102" spans="1:20" ht="15.6" x14ac:dyDescent="0.3">
      <c r="A102" s="370" t="s">
        <v>210</v>
      </c>
      <c r="B102" s="371"/>
      <c r="C102" s="371"/>
      <c r="D102" s="371"/>
      <c r="E102" s="372"/>
      <c r="F102" s="372"/>
      <c r="G102" s="372"/>
      <c r="H102" s="372"/>
      <c r="I102" s="372"/>
      <c r="J102" s="372"/>
      <c r="K102" s="372"/>
      <c r="L102" s="372"/>
      <c r="M102" s="373"/>
      <c r="N102" s="373"/>
      <c r="O102" s="374">
        <f>SUM(O4:O101)</f>
        <v>0</v>
      </c>
      <c r="P102" s="1"/>
      <c r="Q102" s="1"/>
      <c r="R102" s="1"/>
      <c r="S102" s="1"/>
      <c r="T102" s="1"/>
    </row>
    <row r="103" spans="1:20" ht="15.6" x14ac:dyDescent="0.3">
      <c r="A103" s="370" t="s">
        <v>11</v>
      </c>
      <c r="B103" s="372"/>
      <c r="C103" s="372"/>
      <c r="D103" s="372"/>
      <c r="E103" s="372"/>
      <c r="F103" s="372"/>
      <c r="G103" s="372"/>
      <c r="H103" s="372"/>
      <c r="I103" s="372"/>
      <c r="J103" s="372"/>
      <c r="K103" s="372"/>
      <c r="L103" s="372"/>
      <c r="M103" s="373"/>
      <c r="N103" s="373"/>
      <c r="O103" s="375">
        <f>O102/100*21</f>
        <v>0</v>
      </c>
      <c r="P103" s="1"/>
      <c r="Q103" s="1"/>
      <c r="R103" s="1"/>
      <c r="S103" s="1"/>
      <c r="T103" s="1"/>
    </row>
    <row r="104" spans="1:20" ht="15.6" x14ac:dyDescent="0.3">
      <c r="A104" s="376" t="s">
        <v>211</v>
      </c>
      <c r="B104" s="377"/>
      <c r="C104" s="377"/>
      <c r="D104" s="377"/>
      <c r="E104" s="377"/>
      <c r="F104" s="377"/>
      <c r="G104" s="377"/>
      <c r="H104" s="377"/>
      <c r="I104" s="377"/>
      <c r="J104" s="377"/>
      <c r="K104" s="377"/>
      <c r="L104" s="377"/>
      <c r="M104" s="378"/>
      <c r="N104" s="378"/>
      <c r="O104" s="379">
        <f>SUM(O102:O103)</f>
        <v>0</v>
      </c>
      <c r="P104" s="1"/>
      <c r="Q104" s="1"/>
      <c r="R104" s="1"/>
      <c r="S104" s="1"/>
      <c r="T104" s="1"/>
    </row>
  </sheetData>
  <mergeCells count="30">
    <mergeCell ref="T22:T24"/>
    <mergeCell ref="T4:T6"/>
    <mergeCell ref="T7:T10"/>
    <mergeCell ref="T11:T13"/>
    <mergeCell ref="T15:T18"/>
    <mergeCell ref="T19:T21"/>
    <mergeCell ref="T61:T62"/>
    <mergeCell ref="T25:T27"/>
    <mergeCell ref="T28:T30"/>
    <mergeCell ref="T31:T33"/>
    <mergeCell ref="T34:T36"/>
    <mergeCell ref="T37:T39"/>
    <mergeCell ref="T40:T42"/>
    <mergeCell ref="T43:T45"/>
    <mergeCell ref="T46:T48"/>
    <mergeCell ref="T50:T52"/>
    <mergeCell ref="T53:T56"/>
    <mergeCell ref="T57:T60"/>
    <mergeCell ref="T95:T97"/>
    <mergeCell ref="T63:T65"/>
    <mergeCell ref="T66:T68"/>
    <mergeCell ref="T69:T71"/>
    <mergeCell ref="T72:T74"/>
    <mergeCell ref="T75:T77"/>
    <mergeCell ref="T78:T80"/>
    <mergeCell ref="T81:T83"/>
    <mergeCell ref="T84:T86"/>
    <mergeCell ref="T87:T89"/>
    <mergeCell ref="T90:T92"/>
    <mergeCell ref="T93:T9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opLeftCell="A108" workbookViewId="0">
      <selection activeCell="I123" sqref="I123"/>
    </sheetView>
  </sheetViews>
  <sheetFormatPr defaultRowHeight="13.2" x14ac:dyDescent="0.25"/>
  <cols>
    <col min="3" max="3" width="54.88671875" customWidth="1"/>
    <col min="4" max="4" width="13.6640625" customWidth="1"/>
    <col min="5" max="5" width="17.6640625" customWidth="1"/>
    <col min="6" max="6" width="11.88671875" customWidth="1"/>
  </cols>
  <sheetData>
    <row r="1" spans="1:6" ht="20.399999999999999" x14ac:dyDescent="0.25">
      <c r="A1" s="17" t="s">
        <v>58</v>
      </c>
      <c r="B1" s="18"/>
      <c r="C1" s="18"/>
      <c r="D1" s="18"/>
      <c r="E1" s="19"/>
      <c r="F1" s="18"/>
    </row>
    <row r="2" spans="1:6" ht="20.399999999999999" x14ac:dyDescent="0.25">
      <c r="A2" s="17"/>
      <c r="B2" s="18"/>
      <c r="C2" s="18"/>
      <c r="D2" s="18"/>
      <c r="E2" s="19"/>
      <c r="F2" s="18"/>
    </row>
    <row r="3" spans="1:6" ht="18" x14ac:dyDescent="0.25">
      <c r="A3" s="22" t="s">
        <v>114</v>
      </c>
      <c r="B3" s="23"/>
      <c r="C3" s="23"/>
      <c r="D3" s="23"/>
      <c r="E3" s="48"/>
      <c r="F3" s="18"/>
    </row>
    <row r="4" spans="1:6" ht="18.600000000000001" thickBot="1" x14ac:dyDescent="0.3">
      <c r="A4" s="21"/>
      <c r="B4" s="18"/>
      <c r="C4" s="18"/>
      <c r="D4" s="18"/>
      <c r="E4" s="19"/>
      <c r="F4" s="18"/>
    </row>
    <row r="5" spans="1:6" ht="14.4" customHeight="1" x14ac:dyDescent="0.25">
      <c r="A5" s="24" t="s">
        <v>108</v>
      </c>
      <c r="B5" s="25"/>
      <c r="C5" s="25"/>
      <c r="D5" s="25"/>
      <c r="E5" s="26"/>
      <c r="F5" s="18"/>
    </row>
    <row r="6" spans="1:6" ht="19.95" customHeight="1" x14ac:dyDescent="0.25">
      <c r="A6" s="168" t="s">
        <v>4</v>
      </c>
      <c r="B6" s="289" t="s">
        <v>1</v>
      </c>
      <c r="C6" s="297" t="s">
        <v>5</v>
      </c>
      <c r="D6" s="288" t="s">
        <v>59</v>
      </c>
      <c r="E6" s="172" t="s">
        <v>60</v>
      </c>
      <c r="F6" s="18"/>
    </row>
    <row r="7" spans="1:6" ht="13.8" x14ac:dyDescent="0.25">
      <c r="A7" s="29">
        <v>1</v>
      </c>
      <c r="B7" s="380" t="s">
        <v>0</v>
      </c>
      <c r="C7" s="381" t="s">
        <v>16</v>
      </c>
      <c r="D7" s="97">
        <v>0</v>
      </c>
      <c r="E7" s="299"/>
      <c r="F7" s="18"/>
    </row>
    <row r="8" spans="1:6" ht="40.950000000000003" customHeight="1" x14ac:dyDescent="0.25">
      <c r="A8" s="300">
        <v>2</v>
      </c>
      <c r="B8" s="293" t="s">
        <v>12</v>
      </c>
      <c r="C8" s="294" t="s">
        <v>13</v>
      </c>
      <c r="D8" s="97">
        <v>0</v>
      </c>
      <c r="E8" s="140"/>
      <c r="F8" s="18"/>
    </row>
    <row r="9" spans="1:6" ht="19.95" customHeight="1" x14ac:dyDescent="0.25">
      <c r="A9" s="177">
        <v>3</v>
      </c>
      <c r="B9" s="303" t="s">
        <v>14</v>
      </c>
      <c r="C9" s="294" t="s">
        <v>61</v>
      </c>
      <c r="D9" s="98">
        <v>0</v>
      </c>
      <c r="E9" s="140"/>
      <c r="F9" s="18"/>
    </row>
    <row r="10" spans="1:6" ht="16.95" customHeight="1" x14ac:dyDescent="0.25">
      <c r="A10" s="300">
        <v>4</v>
      </c>
      <c r="B10" s="303" t="s">
        <v>26</v>
      </c>
      <c r="C10" s="294" t="s">
        <v>62</v>
      </c>
      <c r="D10" s="98">
        <v>0</v>
      </c>
      <c r="E10" s="140"/>
      <c r="F10" s="18"/>
    </row>
    <row r="11" spans="1:6" ht="15" customHeight="1" x14ac:dyDescent="0.25">
      <c r="A11" s="177">
        <v>5</v>
      </c>
      <c r="B11" s="302" t="s">
        <v>0</v>
      </c>
      <c r="C11" s="294" t="s">
        <v>9</v>
      </c>
      <c r="D11" s="98">
        <v>0</v>
      </c>
      <c r="E11" s="140"/>
      <c r="F11" s="18"/>
    </row>
    <row r="12" spans="1:6" ht="18" customHeight="1" x14ac:dyDescent="0.25">
      <c r="A12" s="300">
        <v>6</v>
      </c>
      <c r="B12" s="303" t="s">
        <v>63</v>
      </c>
      <c r="C12" s="294" t="s">
        <v>64</v>
      </c>
      <c r="D12" s="98">
        <v>0</v>
      </c>
      <c r="E12" s="140"/>
      <c r="F12" s="18"/>
    </row>
    <row r="13" spans="1:6" ht="16.95" customHeight="1" x14ac:dyDescent="0.25">
      <c r="A13" s="177">
        <v>7</v>
      </c>
      <c r="B13" s="303" t="s">
        <v>7</v>
      </c>
      <c r="C13" s="294" t="s">
        <v>39</v>
      </c>
      <c r="D13" s="98">
        <v>0</v>
      </c>
      <c r="E13" s="140"/>
      <c r="F13" s="18"/>
    </row>
    <row r="14" spans="1:6" ht="18" customHeight="1" x14ac:dyDescent="0.25">
      <c r="A14" s="300">
        <v>8</v>
      </c>
      <c r="B14" s="303" t="s">
        <v>109</v>
      </c>
      <c r="C14" s="294" t="s">
        <v>110</v>
      </c>
      <c r="D14" s="98">
        <v>0</v>
      </c>
      <c r="E14" s="140"/>
      <c r="F14" s="18"/>
    </row>
    <row r="15" spans="1:6" ht="14.4" customHeight="1" x14ac:dyDescent="0.25">
      <c r="A15" s="177">
        <v>9</v>
      </c>
      <c r="B15" s="382" t="s">
        <v>0</v>
      </c>
      <c r="C15" s="264" t="s">
        <v>65</v>
      </c>
      <c r="D15" s="98">
        <v>0</v>
      </c>
      <c r="E15" s="140"/>
      <c r="F15" s="18"/>
    </row>
    <row r="16" spans="1:6" ht="15" customHeight="1" x14ac:dyDescent="0.25">
      <c r="A16" s="383">
        <v>10</v>
      </c>
      <c r="B16" s="35" t="s">
        <v>0</v>
      </c>
      <c r="C16" s="264" t="s">
        <v>66</v>
      </c>
      <c r="D16" s="98">
        <v>0</v>
      </c>
      <c r="E16" s="140"/>
      <c r="F16" s="18"/>
    </row>
    <row r="17" spans="1:6" ht="13.95" customHeight="1" x14ac:dyDescent="0.25">
      <c r="A17" s="177">
        <v>11</v>
      </c>
      <c r="B17" s="384" t="s">
        <v>67</v>
      </c>
      <c r="C17" s="385" t="s">
        <v>68</v>
      </c>
      <c r="D17" s="98">
        <v>0</v>
      </c>
      <c r="E17" s="140"/>
      <c r="F17" s="18"/>
    </row>
    <row r="18" spans="1:6" ht="15" customHeight="1" x14ac:dyDescent="0.25">
      <c r="A18" s="383">
        <v>12</v>
      </c>
      <c r="B18" s="384" t="s">
        <v>6</v>
      </c>
      <c r="C18" s="385" t="s">
        <v>15</v>
      </c>
      <c r="D18" s="98">
        <v>0</v>
      </c>
      <c r="E18" s="140"/>
      <c r="F18" s="18"/>
    </row>
    <row r="19" spans="1:6" ht="13.8" x14ac:dyDescent="0.25">
      <c r="A19" s="36"/>
      <c r="B19" s="37"/>
      <c r="C19" s="57"/>
      <c r="D19" s="141"/>
      <c r="E19" s="140"/>
      <c r="F19" s="18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ht="13.8" x14ac:dyDescent="0.25">
      <c r="A21" s="36"/>
      <c r="B21" s="386" t="s">
        <v>10</v>
      </c>
      <c r="C21" s="387" t="s">
        <v>2</v>
      </c>
      <c r="D21" s="387" t="s">
        <v>59</v>
      </c>
      <c r="E21" s="140"/>
      <c r="F21" s="18"/>
    </row>
    <row r="22" spans="1:6" ht="13.8" x14ac:dyDescent="0.25">
      <c r="A22" s="36"/>
      <c r="B22" s="63">
        <v>1</v>
      </c>
      <c r="C22" s="266" t="s">
        <v>112</v>
      </c>
      <c r="D22" s="98">
        <v>0</v>
      </c>
      <c r="E22" s="140"/>
      <c r="F22" s="96"/>
    </row>
    <row r="23" spans="1:6" ht="13.8" x14ac:dyDescent="0.25">
      <c r="A23" s="36"/>
      <c r="B23" s="388" t="s">
        <v>3</v>
      </c>
      <c r="C23" s="389" t="s">
        <v>125</v>
      </c>
      <c r="D23" s="98">
        <v>0</v>
      </c>
      <c r="E23" s="140"/>
      <c r="F23" s="96"/>
    </row>
    <row r="24" spans="1:6" ht="13.8" x14ac:dyDescent="0.25">
      <c r="A24" s="36"/>
      <c r="B24" s="63">
        <v>3</v>
      </c>
      <c r="C24" s="390" t="s">
        <v>129</v>
      </c>
      <c r="D24" s="98">
        <v>0</v>
      </c>
      <c r="E24" s="140"/>
      <c r="F24" s="18"/>
    </row>
    <row r="25" spans="1:6" ht="13.8" x14ac:dyDescent="0.25">
      <c r="A25" s="36"/>
      <c r="B25" s="63">
        <v>4</v>
      </c>
      <c r="C25" s="391" t="s">
        <v>18</v>
      </c>
      <c r="D25" s="98">
        <v>0</v>
      </c>
      <c r="E25" s="140"/>
      <c r="F25" s="18"/>
    </row>
    <row r="26" spans="1:6" ht="19.95" customHeight="1" x14ac:dyDescent="0.25">
      <c r="A26" s="36"/>
      <c r="B26" s="63">
        <v>5</v>
      </c>
      <c r="C26" s="385" t="s">
        <v>111</v>
      </c>
      <c r="D26" s="98">
        <v>0</v>
      </c>
      <c r="E26" s="140"/>
      <c r="F26" s="96"/>
    </row>
    <row r="27" spans="1:6" ht="13.8" x14ac:dyDescent="0.25">
      <c r="A27" s="36"/>
      <c r="B27" s="63">
        <v>6</v>
      </c>
      <c r="C27" s="65" t="s">
        <v>17</v>
      </c>
      <c r="D27" s="97">
        <v>0</v>
      </c>
      <c r="E27" s="140"/>
      <c r="F27" s="18"/>
    </row>
    <row r="28" spans="1:6" ht="24.6" customHeight="1" x14ac:dyDescent="0.25">
      <c r="A28" s="36"/>
      <c r="B28" s="63">
        <v>7</v>
      </c>
      <c r="C28" s="301" t="s">
        <v>116</v>
      </c>
      <c r="D28" s="97">
        <v>0</v>
      </c>
      <c r="E28" s="140"/>
      <c r="F28" s="18"/>
    </row>
    <row r="29" spans="1:6" ht="13.8" x14ac:dyDescent="0.25">
      <c r="A29" s="36"/>
      <c r="B29" s="37"/>
      <c r="C29" s="37"/>
      <c r="D29" s="92"/>
      <c r="E29" s="140"/>
      <c r="F29" s="18"/>
    </row>
    <row r="30" spans="1:6" ht="18" x14ac:dyDescent="0.25">
      <c r="A30" s="38" t="s">
        <v>72</v>
      </c>
      <c r="B30" s="37"/>
      <c r="C30" s="37"/>
      <c r="D30" s="37"/>
      <c r="E30" s="140"/>
      <c r="F30" s="18"/>
    </row>
    <row r="31" spans="1:6" ht="13.8" x14ac:dyDescent="0.25">
      <c r="A31" s="36"/>
      <c r="B31" s="392" t="s">
        <v>10</v>
      </c>
      <c r="C31" s="393" t="s">
        <v>2</v>
      </c>
      <c r="D31" s="393" t="s">
        <v>59</v>
      </c>
      <c r="E31" s="140"/>
      <c r="F31" s="18"/>
    </row>
    <row r="32" spans="1:6" ht="14.4" thickBot="1" x14ac:dyDescent="0.3">
      <c r="A32" s="43"/>
      <c r="B32" s="44">
        <v>1</v>
      </c>
      <c r="C32" s="185" t="s">
        <v>113</v>
      </c>
      <c r="D32" s="167">
        <v>0</v>
      </c>
      <c r="E32" s="130"/>
      <c r="F32" s="18"/>
    </row>
    <row r="33" spans="1:6" ht="13.8" x14ac:dyDescent="0.25">
      <c r="A33" s="18"/>
      <c r="B33" s="18"/>
      <c r="C33" s="18"/>
      <c r="D33" s="18"/>
      <c r="E33" s="18"/>
      <c r="F33" s="18"/>
    </row>
    <row r="34" spans="1:6" ht="18" x14ac:dyDescent="0.25">
      <c r="A34" s="22" t="s">
        <v>115</v>
      </c>
      <c r="B34" s="23"/>
      <c r="C34" s="23"/>
      <c r="D34" s="23"/>
      <c r="E34" s="23"/>
      <c r="F34" s="18"/>
    </row>
    <row r="35" spans="1:6" ht="14.4" thickBot="1" x14ac:dyDescent="0.3">
      <c r="A35" s="18"/>
      <c r="B35" s="18"/>
      <c r="C35" s="18"/>
      <c r="D35" s="18"/>
      <c r="E35" s="19"/>
      <c r="F35" s="18"/>
    </row>
    <row r="36" spans="1:6" ht="18" x14ac:dyDescent="0.25">
      <c r="A36" s="24" t="s">
        <v>73</v>
      </c>
      <c r="B36" s="25"/>
      <c r="C36" s="25"/>
      <c r="D36" s="25"/>
      <c r="E36" s="26"/>
      <c r="F36" s="18"/>
    </row>
    <row r="37" spans="1:6" ht="13.8" x14ac:dyDescent="0.25">
      <c r="A37" s="168" t="s">
        <v>4</v>
      </c>
      <c r="B37" s="394" t="s">
        <v>1</v>
      </c>
      <c r="C37" s="395" t="s">
        <v>5</v>
      </c>
      <c r="D37" s="393" t="s">
        <v>59</v>
      </c>
      <c r="E37" s="172" t="s">
        <v>74</v>
      </c>
      <c r="F37" s="18"/>
    </row>
    <row r="38" spans="1:6" ht="21" customHeight="1" x14ac:dyDescent="0.25">
      <c r="A38" s="29">
        <v>1</v>
      </c>
      <c r="B38" s="380" t="s">
        <v>0</v>
      </c>
      <c r="C38" s="381" t="s">
        <v>16</v>
      </c>
      <c r="D38" s="97">
        <v>0</v>
      </c>
      <c r="E38" s="396"/>
      <c r="F38" s="96"/>
    </row>
    <row r="39" spans="1:6" ht="24" customHeight="1" x14ac:dyDescent="0.25">
      <c r="A39" s="397">
        <v>2</v>
      </c>
      <c r="B39" s="398" t="s">
        <v>12</v>
      </c>
      <c r="C39" s="399" t="s">
        <v>13</v>
      </c>
      <c r="D39" s="97">
        <v>0</v>
      </c>
      <c r="E39" s="103"/>
      <c r="F39" s="96"/>
    </row>
    <row r="40" spans="1:6" ht="16.95" customHeight="1" x14ac:dyDescent="0.25">
      <c r="A40" s="177">
        <v>3</v>
      </c>
      <c r="B40" s="400" t="s">
        <v>14</v>
      </c>
      <c r="C40" s="399" t="s">
        <v>61</v>
      </c>
      <c r="D40" s="97">
        <v>0</v>
      </c>
      <c r="E40" s="103"/>
      <c r="F40" s="96"/>
    </row>
    <row r="41" spans="1:6" ht="16.95" customHeight="1" x14ac:dyDescent="0.25">
      <c r="A41" s="397">
        <v>4</v>
      </c>
      <c r="B41" s="400" t="s">
        <v>26</v>
      </c>
      <c r="C41" s="399" t="s">
        <v>62</v>
      </c>
      <c r="D41" s="97">
        <v>0</v>
      </c>
      <c r="E41" s="103"/>
      <c r="F41" s="96"/>
    </row>
    <row r="42" spans="1:6" ht="15" customHeight="1" x14ac:dyDescent="0.25">
      <c r="A42" s="177">
        <v>5</v>
      </c>
      <c r="B42" s="401" t="s">
        <v>0</v>
      </c>
      <c r="C42" s="399" t="s">
        <v>9</v>
      </c>
      <c r="D42" s="97">
        <v>0</v>
      </c>
      <c r="E42" s="103"/>
      <c r="F42" s="96"/>
    </row>
    <row r="43" spans="1:6" ht="13.95" customHeight="1" x14ac:dyDescent="0.25">
      <c r="A43" s="397">
        <v>6</v>
      </c>
      <c r="B43" s="400" t="s">
        <v>0</v>
      </c>
      <c r="C43" s="399" t="s">
        <v>64</v>
      </c>
      <c r="D43" s="97">
        <v>0</v>
      </c>
      <c r="E43" s="103"/>
      <c r="F43" s="96"/>
    </row>
    <row r="44" spans="1:6" ht="12.6" customHeight="1" x14ac:dyDescent="0.25">
      <c r="A44" s="177">
        <v>7</v>
      </c>
      <c r="B44" s="400" t="s">
        <v>7</v>
      </c>
      <c r="C44" s="399" t="s">
        <v>8</v>
      </c>
      <c r="D44" s="97">
        <v>0</v>
      </c>
      <c r="E44" s="103"/>
      <c r="F44" s="96"/>
    </row>
    <row r="45" spans="1:6" ht="15" customHeight="1" x14ac:dyDescent="0.25">
      <c r="A45" s="397">
        <v>8</v>
      </c>
      <c r="B45" s="400" t="s">
        <v>109</v>
      </c>
      <c r="C45" s="399" t="s">
        <v>110</v>
      </c>
      <c r="D45" s="98">
        <v>0</v>
      </c>
      <c r="E45" s="103"/>
      <c r="F45" s="96"/>
    </row>
    <row r="46" spans="1:6" ht="16.2" customHeight="1" x14ac:dyDescent="0.25">
      <c r="A46" s="177">
        <v>9</v>
      </c>
      <c r="B46" s="402" t="s">
        <v>0</v>
      </c>
      <c r="C46" s="264" t="s">
        <v>65</v>
      </c>
      <c r="D46" s="97">
        <v>0</v>
      </c>
      <c r="E46" s="103"/>
      <c r="F46" s="96"/>
    </row>
    <row r="47" spans="1:6" ht="15" customHeight="1" x14ac:dyDescent="0.25">
      <c r="A47" s="397">
        <v>10</v>
      </c>
      <c r="B47" s="35" t="s">
        <v>0</v>
      </c>
      <c r="C47" s="264" t="s">
        <v>75</v>
      </c>
      <c r="D47" s="97">
        <v>0</v>
      </c>
      <c r="E47" s="103"/>
      <c r="F47" s="96"/>
    </row>
    <row r="48" spans="1:6" ht="15" customHeight="1" x14ac:dyDescent="0.25">
      <c r="A48" s="177">
        <v>11</v>
      </c>
      <c r="B48" s="400" t="s">
        <v>67</v>
      </c>
      <c r="C48" s="399" t="s">
        <v>68</v>
      </c>
      <c r="D48" s="97">
        <v>0</v>
      </c>
      <c r="E48" s="103"/>
      <c r="F48" s="96"/>
    </row>
    <row r="49" spans="1:6" ht="15.6" customHeight="1" x14ac:dyDescent="0.25">
      <c r="A49" s="397">
        <v>12</v>
      </c>
      <c r="B49" s="400" t="s">
        <v>6</v>
      </c>
      <c r="C49" s="399" t="s">
        <v>15</v>
      </c>
      <c r="D49" s="97">
        <v>0</v>
      </c>
      <c r="E49" s="103"/>
      <c r="F49" s="96"/>
    </row>
    <row r="50" spans="1:6" ht="13.8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D38+D39+D40+D41+D42+D43+D44++D45+D46+D47+D48+D49+D53+D54+D55+D56+D57+D58+D59+D63</f>
        <v>0</v>
      </c>
      <c r="F51" s="96"/>
    </row>
    <row r="52" spans="1:6" ht="13.8" x14ac:dyDescent="0.25">
      <c r="A52" s="36"/>
      <c r="B52" s="392" t="s">
        <v>10</v>
      </c>
      <c r="C52" s="393" t="s">
        <v>2</v>
      </c>
      <c r="D52" s="393" t="s">
        <v>59</v>
      </c>
      <c r="E52" s="103"/>
      <c r="F52" s="96"/>
    </row>
    <row r="53" spans="1:6" ht="13.8" x14ac:dyDescent="0.25">
      <c r="A53" s="36"/>
      <c r="B53" s="63">
        <v>1</v>
      </c>
      <c r="C53" s="266" t="s">
        <v>77</v>
      </c>
      <c r="D53" s="97">
        <v>0</v>
      </c>
      <c r="E53" s="103"/>
      <c r="F53" s="96"/>
    </row>
    <row r="54" spans="1:6" ht="13.8" x14ac:dyDescent="0.25">
      <c r="A54" s="36"/>
      <c r="B54" s="403" t="s">
        <v>3</v>
      </c>
      <c r="C54" s="404" t="s">
        <v>124</v>
      </c>
      <c r="D54" s="97">
        <v>0</v>
      </c>
      <c r="E54" s="103"/>
      <c r="F54" s="96"/>
    </row>
    <row r="55" spans="1:6" ht="13.8" x14ac:dyDescent="0.25">
      <c r="A55" s="36"/>
      <c r="B55" s="63">
        <v>3</v>
      </c>
      <c r="C55" s="405" t="s">
        <v>70</v>
      </c>
      <c r="D55" s="97">
        <v>0</v>
      </c>
      <c r="E55" s="103"/>
      <c r="F55" s="96"/>
    </row>
    <row r="56" spans="1:6" ht="13.8" x14ac:dyDescent="0.25">
      <c r="A56" s="36"/>
      <c r="B56" s="63">
        <v>4</v>
      </c>
      <c r="C56" s="406" t="s">
        <v>18</v>
      </c>
      <c r="D56" s="97">
        <v>0</v>
      </c>
      <c r="E56" s="103"/>
      <c r="F56" s="96"/>
    </row>
    <row r="57" spans="1:6" ht="12" customHeight="1" x14ac:dyDescent="0.25">
      <c r="A57" s="36"/>
      <c r="B57" s="63">
        <v>5</v>
      </c>
      <c r="C57" s="399" t="s">
        <v>111</v>
      </c>
      <c r="D57" s="97">
        <v>0</v>
      </c>
      <c r="E57" s="103"/>
      <c r="F57" s="96"/>
    </row>
    <row r="58" spans="1:6" ht="13.8" x14ac:dyDescent="0.25">
      <c r="A58" s="36"/>
      <c r="B58" s="407" t="s">
        <v>25</v>
      </c>
      <c r="C58" s="65" t="s">
        <v>17</v>
      </c>
      <c r="D58" s="97">
        <v>0</v>
      </c>
      <c r="E58" s="103"/>
      <c r="F58" s="96"/>
    </row>
    <row r="59" spans="1:6" ht="26.4" customHeight="1" x14ac:dyDescent="0.25">
      <c r="A59" s="36"/>
      <c r="B59" s="408">
        <v>6</v>
      </c>
      <c r="C59" s="409" t="s">
        <v>71</v>
      </c>
      <c r="D59" s="97">
        <v>0</v>
      </c>
      <c r="E59" s="103"/>
      <c r="F59" s="96"/>
    </row>
    <row r="60" spans="1:6" ht="13.8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ht="13.8" x14ac:dyDescent="0.25">
      <c r="A62" s="36"/>
      <c r="B62" s="410" t="s">
        <v>10</v>
      </c>
      <c r="C62" s="411" t="s">
        <v>2</v>
      </c>
      <c r="D62" s="411" t="s">
        <v>59</v>
      </c>
      <c r="E62" s="103"/>
      <c r="F62" s="96"/>
    </row>
    <row r="63" spans="1:6" ht="14.4" thickBot="1" x14ac:dyDescent="0.3">
      <c r="A63" s="43"/>
      <c r="B63" s="44">
        <v>1</v>
      </c>
      <c r="C63" s="185" t="s">
        <v>79</v>
      </c>
      <c r="D63" s="167">
        <v>0</v>
      </c>
      <c r="E63" s="105"/>
      <c r="F63" s="96"/>
    </row>
    <row r="64" spans="1:6" ht="13.8" x14ac:dyDescent="0.25">
      <c r="A64" s="18"/>
      <c r="B64" s="18"/>
      <c r="C64" s="18"/>
      <c r="D64" s="18"/>
      <c r="E64" s="18"/>
      <c r="F64" s="18"/>
    </row>
    <row r="65" spans="1:6" ht="18" x14ac:dyDescent="0.25">
      <c r="A65" s="22" t="s">
        <v>40</v>
      </c>
      <c r="B65" s="22"/>
      <c r="C65" s="22"/>
      <c r="D65" s="22"/>
      <c r="E65" s="18"/>
      <c r="F65" s="18"/>
    </row>
    <row r="66" spans="1:6" ht="14.4" thickBot="1" x14ac:dyDescent="0.3">
      <c r="A66" s="20"/>
      <c r="B66" s="20"/>
      <c r="C66" s="20"/>
      <c r="D66" s="55"/>
      <c r="E66" s="20"/>
      <c r="F66" s="20"/>
    </row>
    <row r="67" spans="1:6" ht="18" x14ac:dyDescent="0.25">
      <c r="A67" s="52" t="s">
        <v>33</v>
      </c>
      <c r="B67" s="56"/>
      <c r="C67" s="56"/>
      <c r="D67" s="56"/>
      <c r="E67" s="49" t="s">
        <v>24</v>
      </c>
      <c r="F67" s="20"/>
    </row>
    <row r="68" spans="1:6" ht="13.8" x14ac:dyDescent="0.25">
      <c r="A68" s="168" t="s">
        <v>4</v>
      </c>
      <c r="B68" s="412" t="s">
        <v>1</v>
      </c>
      <c r="C68" s="413" t="s">
        <v>5</v>
      </c>
      <c r="D68" s="411" t="s">
        <v>123</v>
      </c>
      <c r="E68" s="107"/>
      <c r="F68" s="20"/>
    </row>
    <row r="69" spans="1:6" ht="16.95" customHeight="1" x14ac:dyDescent="0.25">
      <c r="A69" s="177">
        <v>1</v>
      </c>
      <c r="B69" s="380" t="s">
        <v>0</v>
      </c>
      <c r="C69" s="381" t="s">
        <v>43</v>
      </c>
      <c r="D69" s="215">
        <v>0</v>
      </c>
      <c r="E69" s="415"/>
      <c r="F69" s="20"/>
    </row>
    <row r="70" spans="1:6" ht="16.95" customHeight="1" x14ac:dyDescent="0.25">
      <c r="A70" s="177">
        <v>2</v>
      </c>
      <c r="B70" s="416" t="s">
        <v>0</v>
      </c>
      <c r="C70" s="417" t="s">
        <v>20</v>
      </c>
      <c r="D70" s="215">
        <v>0</v>
      </c>
      <c r="E70" s="108"/>
      <c r="F70" s="20"/>
    </row>
    <row r="71" spans="1:6" ht="25.95" customHeight="1" x14ac:dyDescent="0.25">
      <c r="A71" s="177">
        <v>3</v>
      </c>
      <c r="B71" s="416" t="s">
        <v>0</v>
      </c>
      <c r="C71" s="417" t="s">
        <v>41</v>
      </c>
      <c r="D71" s="215">
        <v>0</v>
      </c>
      <c r="E71" s="468"/>
      <c r="F71" s="20"/>
    </row>
    <row r="72" spans="1:6" ht="15.6" x14ac:dyDescent="0.25">
      <c r="A72" s="177">
        <v>4</v>
      </c>
      <c r="B72" s="418" t="s">
        <v>0</v>
      </c>
      <c r="C72" s="417" t="s">
        <v>21</v>
      </c>
      <c r="D72" s="215">
        <v>0</v>
      </c>
      <c r="E72" s="216">
        <f>D69+D70+D71+D72+D73+D74+D75</f>
        <v>0</v>
      </c>
      <c r="F72" s="106"/>
    </row>
    <row r="73" spans="1:6" ht="17.399999999999999" customHeight="1" x14ac:dyDescent="0.25">
      <c r="A73" s="177">
        <v>5</v>
      </c>
      <c r="B73" s="418" t="s">
        <v>0</v>
      </c>
      <c r="C73" s="417" t="s">
        <v>42</v>
      </c>
      <c r="D73" s="215">
        <v>0</v>
      </c>
      <c r="E73" s="108"/>
      <c r="F73" s="20"/>
    </row>
    <row r="74" spans="1:6" ht="13.5" customHeight="1" x14ac:dyDescent="0.25">
      <c r="A74" s="177">
        <v>6</v>
      </c>
      <c r="B74" s="418" t="s">
        <v>0</v>
      </c>
      <c r="C74" s="417" t="s">
        <v>22</v>
      </c>
      <c r="D74" s="215">
        <v>0</v>
      </c>
      <c r="E74" s="108"/>
      <c r="F74" s="20"/>
    </row>
    <row r="75" spans="1:6" ht="17.25" customHeight="1" thickBot="1" x14ac:dyDescent="0.3">
      <c r="A75" s="54">
        <v>7</v>
      </c>
      <c r="B75" s="296" t="s">
        <v>0</v>
      </c>
      <c r="C75" s="239" t="s">
        <v>23</v>
      </c>
      <c r="D75" s="240">
        <v>0</v>
      </c>
      <c r="E75" s="110"/>
      <c r="F75" s="20"/>
    </row>
    <row r="76" spans="1:6" ht="17.25" customHeight="1" x14ac:dyDescent="0.25">
      <c r="A76" s="20"/>
      <c r="B76" s="20"/>
      <c r="C76" s="20"/>
      <c r="D76" s="213"/>
      <c r="E76" s="20"/>
      <c r="F76" s="20"/>
    </row>
    <row r="77" spans="1:6" ht="13.5" customHeight="1" x14ac:dyDescent="0.25">
      <c r="A77" s="18"/>
      <c r="B77" s="18"/>
      <c r="C77" s="18"/>
      <c r="D77" s="18"/>
      <c r="E77" s="18"/>
      <c r="F77" s="18"/>
    </row>
    <row r="78" spans="1:6" ht="17.25" customHeight="1" x14ac:dyDescent="0.25">
      <c r="A78" s="22" t="s">
        <v>80</v>
      </c>
      <c r="B78" s="23"/>
      <c r="C78" s="23"/>
      <c r="D78" s="23"/>
      <c r="E78" s="23"/>
      <c r="F78" s="18"/>
    </row>
    <row r="79" spans="1:6" ht="23.25" customHeight="1" thickBot="1" x14ac:dyDescent="0.3">
      <c r="A79" s="19"/>
      <c r="B79" s="18"/>
      <c r="C79" s="18"/>
      <c r="D79" s="18"/>
      <c r="E79" s="19"/>
      <c r="F79" s="18"/>
    </row>
    <row r="80" spans="1:6" ht="25.5" customHeight="1" x14ac:dyDescent="0.25">
      <c r="A80" s="24" t="s">
        <v>27</v>
      </c>
      <c r="B80" s="25"/>
      <c r="C80" s="25"/>
      <c r="D80" s="25"/>
      <c r="E80" s="26"/>
      <c r="F80" s="18"/>
    </row>
    <row r="81" spans="1:6" ht="28.5" customHeight="1" x14ac:dyDescent="0.25">
      <c r="A81" s="168" t="s">
        <v>4</v>
      </c>
      <c r="B81" s="412" t="s">
        <v>1</v>
      </c>
      <c r="C81" s="419" t="s">
        <v>5</v>
      </c>
      <c r="D81" s="411" t="s">
        <v>81</v>
      </c>
      <c r="E81" s="172" t="s">
        <v>32</v>
      </c>
      <c r="F81" s="18"/>
    </row>
    <row r="82" spans="1:6" ht="27" customHeight="1" x14ac:dyDescent="0.25">
      <c r="A82" s="29">
        <v>1</v>
      </c>
      <c r="B82" s="380" t="s">
        <v>0</v>
      </c>
      <c r="C82" s="381" t="s">
        <v>16</v>
      </c>
      <c r="D82" s="166">
        <v>0</v>
      </c>
      <c r="E82" s="421"/>
      <c r="F82" s="18"/>
    </row>
    <row r="83" spans="1:6" ht="21.75" customHeight="1" x14ac:dyDescent="0.25">
      <c r="A83" s="422">
        <v>2</v>
      </c>
      <c r="B83" s="410" t="s">
        <v>82</v>
      </c>
      <c r="C83" s="417" t="s">
        <v>83</v>
      </c>
      <c r="D83" s="166">
        <v>0</v>
      </c>
      <c r="E83" s="140"/>
      <c r="F83" s="18"/>
    </row>
    <row r="84" spans="1:6" ht="13.8" x14ac:dyDescent="0.25">
      <c r="A84" s="177">
        <v>3</v>
      </c>
      <c r="B84" s="178" t="s">
        <v>30</v>
      </c>
      <c r="C84" s="423" t="s">
        <v>31</v>
      </c>
      <c r="D84" s="166">
        <v>0</v>
      </c>
      <c r="E84" s="140"/>
      <c r="F84" s="18"/>
    </row>
    <row r="85" spans="1:6" ht="13.95" customHeight="1" x14ac:dyDescent="0.25">
      <c r="A85" s="177">
        <v>4</v>
      </c>
      <c r="B85" s="424" t="s">
        <v>0</v>
      </c>
      <c r="C85" s="423" t="s">
        <v>84</v>
      </c>
      <c r="D85" s="166">
        <v>0</v>
      </c>
      <c r="E85" s="140"/>
      <c r="F85" s="18"/>
    </row>
    <row r="86" spans="1:6" ht="13.2" customHeight="1" x14ac:dyDescent="0.25">
      <c r="A86" s="177">
        <v>5</v>
      </c>
      <c r="B86" s="425" t="s">
        <v>7</v>
      </c>
      <c r="C86" s="417" t="s">
        <v>142</v>
      </c>
      <c r="D86" s="215">
        <v>0</v>
      </c>
      <c r="E86" s="108"/>
      <c r="F86" s="18"/>
    </row>
    <row r="87" spans="1:6" ht="16.95" customHeight="1" x14ac:dyDescent="0.25">
      <c r="A87" s="422">
        <v>6</v>
      </c>
      <c r="B87" s="425" t="s">
        <v>67</v>
      </c>
      <c r="C87" s="423" t="s">
        <v>85</v>
      </c>
      <c r="D87" s="215">
        <v>0</v>
      </c>
      <c r="E87" s="108"/>
      <c r="F87" s="18"/>
    </row>
    <row r="88" spans="1:6" ht="12.6" customHeight="1" x14ac:dyDescent="0.25">
      <c r="A88" s="177">
        <v>7</v>
      </c>
      <c r="B88" s="425" t="s">
        <v>6</v>
      </c>
      <c r="C88" s="417" t="s">
        <v>15</v>
      </c>
      <c r="D88" s="215">
        <v>0</v>
      </c>
      <c r="E88" s="108"/>
      <c r="F88" s="18"/>
    </row>
    <row r="89" spans="1:6" ht="15.6" x14ac:dyDescent="0.25">
      <c r="A89" s="36"/>
      <c r="B89" s="37"/>
      <c r="C89" s="57"/>
      <c r="D89" s="141"/>
      <c r="E89" s="216">
        <f>D82+D83+D84+D85+D86+D87+D88+D92+D93+D94+D97</f>
        <v>0</v>
      </c>
      <c r="F89" s="96"/>
    </row>
    <row r="90" spans="1:6" ht="18" x14ac:dyDescent="0.25">
      <c r="A90" s="38" t="s">
        <v>28</v>
      </c>
      <c r="B90" s="37"/>
      <c r="C90" s="57"/>
      <c r="D90" s="57"/>
      <c r="E90" s="108"/>
      <c r="F90" s="18"/>
    </row>
    <row r="91" spans="1:6" ht="13.8" x14ac:dyDescent="0.25">
      <c r="A91" s="36"/>
      <c r="B91" s="410" t="s">
        <v>10</v>
      </c>
      <c r="C91" s="411" t="s">
        <v>2</v>
      </c>
      <c r="D91" s="414" t="s">
        <v>81</v>
      </c>
      <c r="E91" s="108"/>
      <c r="F91" s="96"/>
    </row>
    <row r="92" spans="1:6" ht="13.8" x14ac:dyDescent="0.25">
      <c r="A92" s="36"/>
      <c r="B92" s="63">
        <v>1</v>
      </c>
      <c r="C92" s="426" t="s">
        <v>86</v>
      </c>
      <c r="D92" s="215">
        <v>0</v>
      </c>
      <c r="E92" s="108"/>
      <c r="F92" s="18"/>
    </row>
    <row r="93" spans="1:6" ht="13.8" x14ac:dyDescent="0.25">
      <c r="A93" s="36"/>
      <c r="B93" s="427" t="s">
        <v>3</v>
      </c>
      <c r="C93" s="217" t="s">
        <v>143</v>
      </c>
      <c r="D93" s="215">
        <v>0</v>
      </c>
      <c r="E93" s="108"/>
      <c r="F93" s="18"/>
    </row>
    <row r="94" spans="1:6" ht="13.8" x14ac:dyDescent="0.25">
      <c r="A94" s="36"/>
      <c r="B94" s="37"/>
      <c r="C94" s="37"/>
      <c r="D94" s="92"/>
      <c r="E94" s="140"/>
      <c r="F94" s="18"/>
    </row>
    <row r="95" spans="1:6" ht="18" x14ac:dyDescent="0.25">
      <c r="A95" s="38" t="s">
        <v>29</v>
      </c>
      <c r="B95" s="37"/>
      <c r="C95" s="37"/>
      <c r="D95" s="37"/>
      <c r="E95" s="140"/>
      <c r="F95" s="18"/>
    </row>
    <row r="96" spans="1:6" ht="13.8" x14ac:dyDescent="0.25">
      <c r="A96" s="36"/>
      <c r="B96" s="410" t="s">
        <v>10</v>
      </c>
      <c r="C96" s="411" t="s">
        <v>2</v>
      </c>
      <c r="D96" s="420" t="s">
        <v>81</v>
      </c>
      <c r="E96" s="140"/>
      <c r="F96" s="18"/>
    </row>
    <row r="97" spans="1:6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6" ht="13.8" x14ac:dyDescent="0.25">
      <c r="A98" s="18"/>
      <c r="B98" s="18"/>
      <c r="C98" s="18"/>
      <c r="D98" s="18"/>
      <c r="E98" s="18"/>
      <c r="F98" s="18"/>
    </row>
    <row r="99" spans="1:6" ht="13.8" x14ac:dyDescent="0.25">
      <c r="A99" s="18"/>
      <c r="B99" s="18"/>
      <c r="C99" s="18"/>
      <c r="D99" s="18"/>
      <c r="E99" s="19"/>
      <c r="F99" s="18"/>
    </row>
    <row r="100" spans="1:6" ht="18" x14ac:dyDescent="0.25">
      <c r="A100" s="22" t="s">
        <v>88</v>
      </c>
      <c r="B100" s="23"/>
      <c r="C100" s="23"/>
      <c r="D100" s="23"/>
      <c r="E100" s="48"/>
      <c r="F100" s="48"/>
    </row>
    <row r="101" spans="1:6" ht="14.4" thickBot="1" x14ac:dyDescent="0.3">
      <c r="A101" s="18"/>
      <c r="B101" s="20"/>
      <c r="C101" s="20"/>
      <c r="D101" s="20"/>
      <c r="E101" s="55"/>
      <c r="F101" s="18"/>
    </row>
    <row r="102" spans="1:6" ht="18" x14ac:dyDescent="0.25">
      <c r="A102" s="52" t="s">
        <v>89</v>
      </c>
      <c r="B102" s="56"/>
      <c r="C102" s="56"/>
      <c r="D102" s="56"/>
      <c r="E102" s="53"/>
      <c r="F102" s="53"/>
    </row>
    <row r="103" spans="1:6" ht="13.8" x14ac:dyDescent="0.25">
      <c r="A103" s="73" t="s">
        <v>118</v>
      </c>
      <c r="B103" s="428"/>
      <c r="C103" s="428"/>
      <c r="D103" s="429"/>
      <c r="E103" s="172" t="s">
        <v>90</v>
      </c>
      <c r="F103" s="172" t="s">
        <v>117</v>
      </c>
    </row>
    <row r="104" spans="1:6" ht="13.8" x14ac:dyDescent="0.25">
      <c r="A104" s="168" t="s">
        <v>4</v>
      </c>
      <c r="B104" s="412" t="s">
        <v>1</v>
      </c>
      <c r="C104" s="419" t="s">
        <v>5</v>
      </c>
      <c r="D104" s="419"/>
      <c r="E104" s="430"/>
      <c r="F104" s="430"/>
    </row>
    <row r="105" spans="1:6" ht="15.6" customHeight="1" x14ac:dyDescent="0.25">
      <c r="A105" s="177">
        <v>1</v>
      </c>
      <c r="B105" s="416" t="s">
        <v>0</v>
      </c>
      <c r="C105" s="309" t="s">
        <v>91</v>
      </c>
      <c r="D105" s="72">
        <v>0</v>
      </c>
      <c r="E105" s="112"/>
      <c r="F105" s="112"/>
    </row>
    <row r="106" spans="1:6" ht="12.6" customHeight="1" x14ac:dyDescent="0.25">
      <c r="A106" s="177">
        <v>2</v>
      </c>
      <c r="B106" s="418" t="s">
        <v>0</v>
      </c>
      <c r="C106" s="309" t="s">
        <v>19</v>
      </c>
      <c r="D106" s="72">
        <v>0</v>
      </c>
      <c r="E106" s="112"/>
      <c r="F106" s="112"/>
    </row>
    <row r="107" spans="1:6" ht="16.2" customHeight="1" x14ac:dyDescent="0.25">
      <c r="A107" s="177">
        <v>3</v>
      </c>
      <c r="B107" s="418" t="s">
        <v>0</v>
      </c>
      <c r="C107" s="309" t="s">
        <v>35</v>
      </c>
      <c r="D107" s="72">
        <v>0</v>
      </c>
      <c r="E107" s="115">
        <f>D105+D106+D107+D108+D109+D110+D111</f>
        <v>0</v>
      </c>
      <c r="F107" s="115">
        <f>E107*3</f>
        <v>0</v>
      </c>
    </row>
    <row r="108" spans="1:6" ht="12.6" customHeight="1" x14ac:dyDescent="0.25">
      <c r="A108" s="177">
        <v>4</v>
      </c>
      <c r="B108" s="418" t="s">
        <v>0</v>
      </c>
      <c r="C108" s="309" t="s">
        <v>36</v>
      </c>
      <c r="D108" s="72">
        <v>0</v>
      </c>
      <c r="E108" s="114"/>
      <c r="F108" s="114"/>
    </row>
    <row r="109" spans="1:6" ht="14.4" customHeight="1" x14ac:dyDescent="0.25">
      <c r="A109" s="177">
        <v>6</v>
      </c>
      <c r="B109" s="418" t="s">
        <v>0</v>
      </c>
      <c r="C109" s="309" t="s">
        <v>34</v>
      </c>
      <c r="D109" s="72">
        <v>0</v>
      </c>
      <c r="E109" s="112"/>
      <c r="F109" s="112"/>
    </row>
    <row r="110" spans="1:6" ht="15" customHeight="1" x14ac:dyDescent="0.25">
      <c r="A110" s="177">
        <v>7</v>
      </c>
      <c r="B110" s="418" t="s">
        <v>0</v>
      </c>
      <c r="C110" s="309" t="s">
        <v>38</v>
      </c>
      <c r="D110" s="72">
        <v>0</v>
      </c>
      <c r="E110" s="112"/>
      <c r="F110" s="112"/>
    </row>
    <row r="111" spans="1:6" ht="15.6" customHeight="1" x14ac:dyDescent="0.25">
      <c r="A111" s="177">
        <v>8</v>
      </c>
      <c r="B111" s="418" t="s">
        <v>0</v>
      </c>
      <c r="C111" s="309" t="s">
        <v>37</v>
      </c>
      <c r="D111" s="72">
        <v>0</v>
      </c>
      <c r="E111" s="310"/>
      <c r="F111" s="310"/>
    </row>
    <row r="112" spans="1:6" ht="18" x14ac:dyDescent="0.25">
      <c r="A112" s="38"/>
      <c r="B112" s="37"/>
      <c r="C112" s="37"/>
      <c r="D112" s="92"/>
      <c r="E112" s="60"/>
      <c r="F112" s="431"/>
    </row>
    <row r="113" spans="1:6" ht="13.8" x14ac:dyDescent="0.25">
      <c r="A113" s="73" t="s">
        <v>92</v>
      </c>
      <c r="B113" s="428"/>
      <c r="C113" s="428"/>
      <c r="D113" s="429"/>
      <c r="E113" s="432" t="s">
        <v>93</v>
      </c>
      <c r="F113" s="172" t="s">
        <v>93</v>
      </c>
    </row>
    <row r="114" spans="1:6" ht="13.8" x14ac:dyDescent="0.25">
      <c r="A114" s="168" t="s">
        <v>4</v>
      </c>
      <c r="B114" s="412" t="s">
        <v>1</v>
      </c>
      <c r="C114" s="419" t="s">
        <v>5</v>
      </c>
      <c r="D114" s="419"/>
      <c r="E114" s="430"/>
      <c r="F114" s="430"/>
    </row>
    <row r="115" spans="1:6" ht="17.399999999999999" customHeight="1" x14ac:dyDescent="0.25">
      <c r="A115" s="177">
        <v>1</v>
      </c>
      <c r="B115" s="416" t="s">
        <v>0</v>
      </c>
      <c r="C115" s="309" t="s">
        <v>94</v>
      </c>
      <c r="D115" s="72">
        <v>0</v>
      </c>
      <c r="E115" s="112"/>
      <c r="F115" s="112"/>
    </row>
    <row r="116" spans="1:6" ht="15" customHeight="1" x14ac:dyDescent="0.25">
      <c r="A116" s="177">
        <v>3</v>
      </c>
      <c r="B116" s="418" t="s">
        <v>0</v>
      </c>
      <c r="C116" s="309" t="s">
        <v>36</v>
      </c>
      <c r="D116" s="72">
        <v>0</v>
      </c>
      <c r="E116" s="112"/>
      <c r="F116" s="112"/>
    </row>
    <row r="117" spans="1:6" ht="16.2" customHeight="1" x14ac:dyDescent="0.25">
      <c r="A117" s="177">
        <v>4</v>
      </c>
      <c r="B117" s="418" t="s">
        <v>0</v>
      </c>
      <c r="C117" s="309" t="s">
        <v>34</v>
      </c>
      <c r="D117" s="72">
        <v>0</v>
      </c>
      <c r="E117" s="214">
        <f>D115+D116+D117+D118+D119</f>
        <v>0</v>
      </c>
      <c r="F117" s="214">
        <f>E117*3</f>
        <v>0</v>
      </c>
    </row>
    <row r="118" spans="1:6" ht="16.2" customHeight="1" x14ac:dyDescent="0.25">
      <c r="A118" s="177">
        <v>5</v>
      </c>
      <c r="B118" s="418" t="s">
        <v>0</v>
      </c>
      <c r="C118" s="309" t="s">
        <v>151</v>
      </c>
      <c r="D118" s="72">
        <v>0</v>
      </c>
      <c r="E118" s="112"/>
      <c r="F118" s="112"/>
    </row>
    <row r="119" spans="1:6" ht="16.2" customHeight="1" thickBot="1" x14ac:dyDescent="0.3">
      <c r="A119" s="54">
        <v>6</v>
      </c>
      <c r="B119" s="296" t="s">
        <v>0</v>
      </c>
      <c r="C119" s="71" t="s">
        <v>37</v>
      </c>
      <c r="D119" s="67">
        <v>0</v>
      </c>
      <c r="E119" s="310"/>
      <c r="F119" s="310"/>
    </row>
    <row r="120" spans="1:6" ht="18.600000000000001" thickBot="1" x14ac:dyDescent="0.3">
      <c r="A120" s="59"/>
      <c r="B120" s="37"/>
      <c r="C120" s="37"/>
      <c r="D120" s="92"/>
      <c r="E120" s="60"/>
      <c r="F120" s="18"/>
    </row>
    <row r="121" spans="1:6" ht="13.8" x14ac:dyDescent="0.25">
      <c r="A121" s="121" t="s">
        <v>127</v>
      </c>
      <c r="B121" s="122"/>
      <c r="C121" s="123"/>
      <c r="D121" s="124"/>
      <c r="E121" s="127"/>
      <c r="F121" s="128"/>
    </row>
    <row r="122" spans="1:6" ht="15.6" x14ac:dyDescent="0.25">
      <c r="A122" s="313" t="s">
        <v>4</v>
      </c>
      <c r="B122" s="433" t="s">
        <v>1</v>
      </c>
      <c r="C122" s="434" t="s">
        <v>5</v>
      </c>
      <c r="D122" s="435"/>
      <c r="E122" s="131">
        <v>0</v>
      </c>
      <c r="F122" s="132">
        <f>E122*3</f>
        <v>0</v>
      </c>
    </row>
    <row r="123" spans="1:6" ht="18" customHeight="1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13" workbookViewId="0">
      <selection activeCell="N20" sqref="N20"/>
    </sheetView>
  </sheetViews>
  <sheetFormatPr defaultRowHeight="13.2" x14ac:dyDescent="0.25"/>
  <cols>
    <col min="2" max="2" width="21.33203125" customWidth="1"/>
    <col min="5" max="5" width="16.109375" customWidth="1"/>
    <col min="6" max="6" width="19.5546875" customWidth="1"/>
    <col min="9" max="10" width="12" customWidth="1"/>
    <col min="11" max="11" width="15.5546875" customWidth="1"/>
    <col min="12" max="12" width="13.6640625" customWidth="1"/>
    <col min="13" max="13" width="10.5546875" customWidth="1"/>
    <col min="14" max="14" width="13.88671875" customWidth="1"/>
    <col min="15" max="15" width="15" customWidth="1"/>
    <col min="17" max="17" width="13.5546875" customWidth="1"/>
    <col min="19" max="19" width="12.6640625" customWidth="1"/>
  </cols>
  <sheetData>
    <row r="1" spans="1:20" ht="13.8" x14ac:dyDescent="0.3">
      <c r="A1" s="78" t="s">
        <v>212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8" x14ac:dyDescent="0.3">
      <c r="A2" s="7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55.8" thickBot="1" x14ac:dyDescent="0.3">
      <c r="A3" s="436" t="s">
        <v>55</v>
      </c>
      <c r="B3" s="436" t="s">
        <v>56</v>
      </c>
      <c r="C3" s="436" t="s">
        <v>97</v>
      </c>
      <c r="D3" s="436" t="s">
        <v>102</v>
      </c>
      <c r="E3" s="436" t="s">
        <v>103</v>
      </c>
      <c r="F3" s="436" t="s">
        <v>99</v>
      </c>
      <c r="G3" s="436" t="s">
        <v>98</v>
      </c>
      <c r="H3" s="436" t="s">
        <v>100</v>
      </c>
      <c r="I3" s="436" t="s">
        <v>101</v>
      </c>
      <c r="J3" s="436" t="s">
        <v>95</v>
      </c>
      <c r="K3" s="436" t="s">
        <v>96</v>
      </c>
      <c r="L3" s="436" t="s">
        <v>119</v>
      </c>
      <c r="M3" s="436" t="s">
        <v>120</v>
      </c>
      <c r="N3" s="437" t="s">
        <v>130</v>
      </c>
      <c r="O3" s="438" t="s">
        <v>57</v>
      </c>
      <c r="P3" s="439" t="s">
        <v>105</v>
      </c>
      <c r="Q3" s="439" t="s">
        <v>104</v>
      </c>
      <c r="R3" s="439" t="s">
        <v>139</v>
      </c>
      <c r="S3" s="439" t="s">
        <v>140</v>
      </c>
      <c r="T3" s="439" t="s">
        <v>149</v>
      </c>
    </row>
    <row r="4" spans="1:20" ht="13.8" x14ac:dyDescent="0.3">
      <c r="A4" s="82"/>
      <c r="B4" s="133" t="s">
        <v>182</v>
      </c>
      <c r="C4" s="154">
        <v>4</v>
      </c>
      <c r="D4" s="87"/>
      <c r="E4" s="84"/>
      <c r="F4" s="133" t="s">
        <v>173</v>
      </c>
      <c r="G4" s="154">
        <v>120</v>
      </c>
      <c r="H4" s="87"/>
      <c r="I4" s="84"/>
      <c r="J4" s="87"/>
      <c r="K4" s="88"/>
      <c r="L4" s="84"/>
      <c r="M4" s="84"/>
      <c r="N4" s="152"/>
      <c r="O4" s="440"/>
      <c r="P4" s="89"/>
      <c r="Q4" s="193"/>
      <c r="R4" s="203"/>
      <c r="S4" s="204"/>
      <c r="T4" s="549" t="s">
        <v>147</v>
      </c>
    </row>
    <row r="5" spans="1:20" ht="13.8" x14ac:dyDescent="0.3">
      <c r="A5" s="90" t="s">
        <v>162</v>
      </c>
      <c r="B5" s="441" t="s">
        <v>185</v>
      </c>
      <c r="C5" s="442">
        <v>4</v>
      </c>
      <c r="D5" s="3">
        <f>C4+C5+C6</f>
        <v>12</v>
      </c>
      <c r="E5" s="4">
        <f>D5*'IP_ceny opatření Újezdec'!E20</f>
        <v>0</v>
      </c>
      <c r="F5" s="441" t="s">
        <v>138</v>
      </c>
      <c r="G5" s="442">
        <v>120</v>
      </c>
      <c r="H5" s="3">
        <f>G4+G5+G6</f>
        <v>360</v>
      </c>
      <c r="I5" s="4">
        <f>H5*'IP_ceny opatření Újezdec'!E89</f>
        <v>0</v>
      </c>
      <c r="J5" s="3">
        <v>2.1499999999999998E-2</v>
      </c>
      <c r="K5" s="5">
        <f>J5*'IP_ceny opatření Újezdec'!E72</f>
        <v>0</v>
      </c>
      <c r="L5" s="453">
        <f>D5*'IP_ceny opatření Újezdec'!F107</f>
        <v>0</v>
      </c>
      <c r="M5" s="4">
        <f>H5*'IP_ceny opatření Újezdec'!F117</f>
        <v>0</v>
      </c>
      <c r="N5" s="94">
        <f>J5*'IP_ceny opatření Újezdec'!F122</f>
        <v>0</v>
      </c>
      <c r="O5" s="443">
        <f>E5+I5+K5+L5+M5+N5</f>
        <v>0</v>
      </c>
      <c r="P5" s="3">
        <v>217</v>
      </c>
      <c r="Q5" s="194"/>
      <c r="R5" s="3">
        <v>0.1186</v>
      </c>
      <c r="S5" s="194">
        <f>O5/R5</f>
        <v>0</v>
      </c>
      <c r="T5" s="559"/>
    </row>
    <row r="6" spans="1:20" ht="14.4" thickBot="1" x14ac:dyDescent="0.35">
      <c r="A6" s="91"/>
      <c r="B6" s="246" t="s">
        <v>144</v>
      </c>
      <c r="C6" s="247">
        <v>4</v>
      </c>
      <c r="D6" s="6"/>
      <c r="E6" s="7"/>
      <c r="F6" s="246" t="s">
        <v>136</v>
      </c>
      <c r="G6" s="247">
        <v>120</v>
      </c>
      <c r="H6" s="6"/>
      <c r="I6" s="7"/>
      <c r="J6" s="6"/>
      <c r="K6" s="8"/>
      <c r="L6" s="7"/>
      <c r="M6" s="7"/>
      <c r="N6" s="150"/>
      <c r="O6" s="444"/>
      <c r="P6" s="9"/>
      <c r="Q6" s="188"/>
      <c r="R6" s="205"/>
      <c r="S6" s="206"/>
      <c r="T6" s="560"/>
    </row>
    <row r="7" spans="1:20" ht="13.8" x14ac:dyDescent="0.3">
      <c r="A7" s="135"/>
      <c r="B7" s="441" t="s">
        <v>144</v>
      </c>
      <c r="C7" s="442">
        <v>8</v>
      </c>
      <c r="D7" s="3"/>
      <c r="E7" s="10"/>
      <c r="F7" s="337"/>
      <c r="G7" s="338"/>
      <c r="H7" s="3"/>
      <c r="I7" s="10"/>
      <c r="J7" s="3"/>
      <c r="K7" s="11"/>
      <c r="L7" s="10"/>
      <c r="M7" s="10"/>
      <c r="N7" s="151"/>
      <c r="O7" s="445"/>
      <c r="P7" s="12"/>
      <c r="Q7" s="186"/>
      <c r="R7" s="195"/>
      <c r="S7" s="195"/>
      <c r="T7" s="550" t="s">
        <v>188</v>
      </c>
    </row>
    <row r="8" spans="1:20" ht="13.8" x14ac:dyDescent="0.3">
      <c r="A8" s="135" t="s">
        <v>44</v>
      </c>
      <c r="B8" s="441" t="s">
        <v>145</v>
      </c>
      <c r="C8" s="442">
        <v>8</v>
      </c>
      <c r="D8" s="3">
        <f>C7+C8+C9</f>
        <v>23</v>
      </c>
      <c r="E8" s="4">
        <f>D8*'IP_ceny opatření Újezdec'!E20</f>
        <v>0</v>
      </c>
      <c r="F8" s="446"/>
      <c r="G8" s="447"/>
      <c r="H8" s="3"/>
      <c r="I8" s="4"/>
      <c r="J8" s="3">
        <v>0.23039999999999999</v>
      </c>
      <c r="K8" s="5">
        <f>J8*'IP_ceny opatření Újezdec'!E72</f>
        <v>0</v>
      </c>
      <c r="L8" s="453">
        <f>D8*'IP_ceny opatření Újezdec'!F107</f>
        <v>0</v>
      </c>
      <c r="M8" s="4"/>
      <c r="N8" s="94">
        <f>J8*'IP_ceny opatření Újezdec'!F122</f>
        <v>0</v>
      </c>
      <c r="O8" s="443">
        <f>E8+K8+L8+N8</f>
        <v>0</v>
      </c>
      <c r="P8" s="3">
        <v>465</v>
      </c>
      <c r="Q8" s="448">
        <f>O8/P8*100</f>
        <v>0</v>
      </c>
      <c r="R8" s="3">
        <v>0.23269999999999999</v>
      </c>
      <c r="S8" s="195"/>
      <c r="T8" s="559"/>
    </row>
    <row r="9" spans="1:20" ht="14.4" thickBot="1" x14ac:dyDescent="0.35">
      <c r="A9" s="135"/>
      <c r="B9" s="449" t="s">
        <v>146</v>
      </c>
      <c r="C9" s="450">
        <v>7</v>
      </c>
      <c r="D9" s="3"/>
      <c r="E9" s="4"/>
      <c r="F9" s="451"/>
      <c r="G9" s="452"/>
      <c r="H9" s="3"/>
      <c r="I9" s="4"/>
      <c r="J9" s="3"/>
      <c r="K9" s="5"/>
      <c r="L9" s="5"/>
      <c r="M9" s="4"/>
      <c r="N9" s="94"/>
      <c r="O9" s="443"/>
      <c r="P9" s="3"/>
      <c r="Q9" s="194"/>
      <c r="R9" s="3"/>
      <c r="S9" s="195"/>
      <c r="T9" s="559"/>
    </row>
    <row r="10" spans="1:20" ht="13.8" x14ac:dyDescent="0.3">
      <c r="A10" s="134"/>
      <c r="B10" s="133" t="s">
        <v>213</v>
      </c>
      <c r="C10" s="154">
        <v>19</v>
      </c>
      <c r="D10" s="83"/>
      <c r="E10" s="84"/>
      <c r="F10" s="85"/>
      <c r="G10" s="86"/>
      <c r="H10" s="87"/>
      <c r="I10" s="84"/>
      <c r="J10" s="87"/>
      <c r="K10" s="88"/>
      <c r="L10" s="84"/>
      <c r="M10" s="84"/>
      <c r="N10" s="152"/>
      <c r="O10" s="440"/>
      <c r="P10" s="89"/>
      <c r="Q10" s="193"/>
      <c r="R10" s="203"/>
      <c r="S10" s="203"/>
      <c r="T10" s="549" t="s">
        <v>148</v>
      </c>
    </row>
    <row r="11" spans="1:20" ht="13.8" x14ac:dyDescent="0.3">
      <c r="A11" s="135" t="s">
        <v>45</v>
      </c>
      <c r="B11" s="441" t="s">
        <v>128</v>
      </c>
      <c r="C11" s="442">
        <v>8</v>
      </c>
      <c r="D11" s="80"/>
      <c r="E11" s="4"/>
      <c r="F11" s="446"/>
      <c r="G11" s="447"/>
      <c r="H11" s="3"/>
      <c r="I11" s="4"/>
      <c r="J11" s="3"/>
      <c r="K11" s="5"/>
      <c r="L11" s="5"/>
      <c r="M11" s="4"/>
      <c r="N11" s="94"/>
      <c r="O11" s="443"/>
      <c r="P11" s="3"/>
      <c r="Q11" s="194"/>
      <c r="R11" s="3"/>
      <c r="S11" s="198"/>
      <c r="T11" s="559"/>
    </row>
    <row r="12" spans="1:20" ht="13.8" x14ac:dyDescent="0.3">
      <c r="A12" s="135"/>
      <c r="B12" s="441" t="s">
        <v>122</v>
      </c>
      <c r="C12" s="450">
        <v>20</v>
      </c>
      <c r="D12" s="80">
        <f>C10+C11+C12+C13+C14</f>
        <v>74</v>
      </c>
      <c r="E12" s="4">
        <f>D12*'IP_ceny opatření Újezdec'!E51</f>
        <v>0</v>
      </c>
      <c r="F12" s="451"/>
      <c r="G12" s="452"/>
      <c r="H12" s="3"/>
      <c r="I12" s="4"/>
      <c r="J12" s="3"/>
      <c r="K12" s="5"/>
      <c r="L12" s="453">
        <f>D12*'IP_ceny opatření Újezdec'!F107</f>
        <v>0</v>
      </c>
      <c r="M12" s="4"/>
      <c r="N12" s="94"/>
      <c r="O12" s="443">
        <f>E12+L12</f>
        <v>0</v>
      </c>
      <c r="P12" s="3">
        <v>894</v>
      </c>
      <c r="Q12" s="448">
        <f>O12/P12*100</f>
        <v>0</v>
      </c>
      <c r="R12" s="3">
        <v>0.91169999999999995</v>
      </c>
      <c r="S12" s="198"/>
      <c r="T12" s="559"/>
    </row>
    <row r="13" spans="1:20" ht="13.8" x14ac:dyDescent="0.3">
      <c r="A13" s="135"/>
      <c r="B13" s="441" t="s">
        <v>157</v>
      </c>
      <c r="C13" s="450">
        <v>20</v>
      </c>
      <c r="D13" s="80"/>
      <c r="E13" s="4"/>
      <c r="F13" s="451"/>
      <c r="G13" s="452"/>
      <c r="H13" s="3"/>
      <c r="I13" s="4"/>
      <c r="J13" s="3"/>
      <c r="K13" s="5"/>
      <c r="L13" s="5"/>
      <c r="M13" s="4"/>
      <c r="N13" s="94"/>
      <c r="O13" s="443"/>
      <c r="P13" s="3"/>
      <c r="Q13" s="194"/>
      <c r="R13" s="3"/>
      <c r="S13" s="198"/>
      <c r="T13" s="559"/>
    </row>
    <row r="14" spans="1:20" ht="14.4" thickBot="1" x14ac:dyDescent="0.35">
      <c r="A14" s="136"/>
      <c r="B14" s="246" t="s">
        <v>214</v>
      </c>
      <c r="C14" s="247">
        <v>7</v>
      </c>
      <c r="D14" s="81"/>
      <c r="E14" s="7"/>
      <c r="F14" s="248"/>
      <c r="G14" s="247"/>
      <c r="H14" s="6"/>
      <c r="I14" s="7"/>
      <c r="J14" s="6"/>
      <c r="K14" s="8"/>
      <c r="L14" s="7"/>
      <c r="M14" s="7"/>
      <c r="N14" s="150"/>
      <c r="O14" s="444"/>
      <c r="P14" s="9"/>
      <c r="Q14" s="188"/>
      <c r="R14" s="205"/>
      <c r="S14" s="205"/>
      <c r="T14" s="560"/>
    </row>
    <row r="15" spans="1:20" ht="13.8" x14ac:dyDescent="0.3">
      <c r="A15" s="90" t="s">
        <v>46</v>
      </c>
      <c r="B15" s="335" t="s">
        <v>144</v>
      </c>
      <c r="C15" s="336">
        <v>5</v>
      </c>
      <c r="D15" s="3"/>
      <c r="E15" s="4"/>
      <c r="F15" s="335" t="s">
        <v>177</v>
      </c>
      <c r="G15" s="336">
        <v>100</v>
      </c>
      <c r="H15" s="3"/>
      <c r="I15" s="4"/>
      <c r="J15" s="3"/>
      <c r="K15" s="5"/>
      <c r="L15" s="5"/>
      <c r="M15" s="4"/>
      <c r="N15" s="94"/>
      <c r="O15" s="443"/>
      <c r="P15" s="3"/>
      <c r="Q15" s="194"/>
      <c r="R15" s="3"/>
      <c r="S15" s="187"/>
      <c r="T15" s="253"/>
    </row>
    <row r="16" spans="1:20" ht="13.8" x14ac:dyDescent="0.3">
      <c r="A16" s="90"/>
      <c r="B16" s="441" t="s">
        <v>146</v>
      </c>
      <c r="C16" s="442">
        <v>6</v>
      </c>
      <c r="D16" s="3">
        <f>C15+C16</f>
        <v>11</v>
      </c>
      <c r="E16" s="4">
        <f>D16*'IP_ceny opatření Újezdec'!E20</f>
        <v>0</v>
      </c>
      <c r="F16" s="441" t="s">
        <v>138</v>
      </c>
      <c r="G16" s="442">
        <v>100</v>
      </c>
      <c r="H16" s="3">
        <f>G15+G16+G17</f>
        <v>300</v>
      </c>
      <c r="I16" s="4">
        <f>H16*'IP_ceny opatření Újezdec'!E89</f>
        <v>0</v>
      </c>
      <c r="J16" s="350"/>
      <c r="K16" s="453"/>
      <c r="L16" s="5">
        <f>D16*'IP_ceny opatření Újezdec'!F107</f>
        <v>0</v>
      </c>
      <c r="M16" s="4">
        <f>H16*'IP_ceny opatření Újezdec'!F117</f>
        <v>0</v>
      </c>
      <c r="N16" s="454">
        <f>J16*'IP_ceny opatření Újezdec'!F122</f>
        <v>0</v>
      </c>
      <c r="O16" s="443">
        <f>E16+I16+K16+L16+M16+N16</f>
        <v>0</v>
      </c>
      <c r="P16" s="3">
        <v>230</v>
      </c>
      <c r="Q16" s="194"/>
      <c r="R16" s="3">
        <v>0.11550000000000001</v>
      </c>
      <c r="S16" s="194">
        <f>O16/R16</f>
        <v>0</v>
      </c>
      <c r="T16" s="253" t="s">
        <v>147</v>
      </c>
    </row>
    <row r="17" spans="1:20" ht="14.4" thickBot="1" x14ac:dyDescent="0.35">
      <c r="A17" s="90"/>
      <c r="B17" s="455"/>
      <c r="C17" s="3"/>
      <c r="D17" s="3"/>
      <c r="E17" s="4"/>
      <c r="F17" s="441" t="s">
        <v>136</v>
      </c>
      <c r="G17" s="442">
        <v>100</v>
      </c>
      <c r="H17" s="3"/>
      <c r="I17" s="4"/>
      <c r="J17" s="3"/>
      <c r="K17" s="5"/>
      <c r="L17" s="5"/>
      <c r="M17" s="4"/>
      <c r="N17" s="94"/>
      <c r="O17" s="443"/>
      <c r="P17" s="3"/>
      <c r="Q17" s="194"/>
      <c r="R17" s="3"/>
      <c r="S17" s="187"/>
      <c r="T17" s="253"/>
    </row>
    <row r="18" spans="1:20" ht="13.8" x14ac:dyDescent="0.3">
      <c r="A18" s="82"/>
      <c r="B18" s="133" t="s">
        <v>215</v>
      </c>
      <c r="C18" s="154">
        <v>22</v>
      </c>
      <c r="D18" s="87"/>
      <c r="E18" s="84"/>
      <c r="F18" s="133"/>
      <c r="G18" s="154"/>
      <c r="H18" s="87"/>
      <c r="I18" s="84"/>
      <c r="J18" s="87"/>
      <c r="K18" s="88"/>
      <c r="L18" s="84"/>
      <c r="M18" s="84"/>
      <c r="N18" s="152"/>
      <c r="O18" s="440"/>
      <c r="P18" s="89"/>
      <c r="Q18" s="193"/>
      <c r="R18" s="203"/>
      <c r="S18" s="203"/>
      <c r="T18" s="549" t="s">
        <v>148</v>
      </c>
    </row>
    <row r="19" spans="1:20" ht="13.8" x14ac:dyDescent="0.3">
      <c r="A19" s="90" t="s">
        <v>47</v>
      </c>
      <c r="B19" s="441" t="s">
        <v>122</v>
      </c>
      <c r="C19" s="442">
        <v>23</v>
      </c>
      <c r="D19" s="3">
        <f>C18+C19+C20</f>
        <v>68</v>
      </c>
      <c r="E19" s="4">
        <f>D19*'IP_ceny opatření Újezdec'!E51</f>
        <v>0</v>
      </c>
      <c r="F19" s="441"/>
      <c r="G19" s="442"/>
      <c r="H19" s="3"/>
      <c r="I19" s="4"/>
      <c r="J19" s="3">
        <v>0.2051</v>
      </c>
      <c r="K19" s="5">
        <f>J19*'IP_ceny opatření Újezdec'!E72</f>
        <v>0</v>
      </c>
      <c r="L19" s="5">
        <f>D19*'IP_ceny opatření Újezdec'!F107</f>
        <v>0</v>
      </c>
      <c r="M19" s="4"/>
      <c r="N19" s="94">
        <f>J19*'IP_ceny opatření Újezdec'!F122</f>
        <v>0</v>
      </c>
      <c r="O19" s="443">
        <f>E19+K19+L19+N19</f>
        <v>0</v>
      </c>
      <c r="P19" s="352">
        <v>1064</v>
      </c>
      <c r="Q19" s="448">
        <f>O19/P19*100</f>
        <v>0</v>
      </c>
      <c r="R19" s="80">
        <v>0.21190000000000001</v>
      </c>
      <c r="S19" s="189"/>
      <c r="T19" s="559"/>
    </row>
    <row r="20" spans="1:20" ht="14.4" thickBot="1" x14ac:dyDescent="0.35">
      <c r="A20" s="91"/>
      <c r="B20" s="246" t="s">
        <v>157</v>
      </c>
      <c r="C20" s="247">
        <v>23</v>
      </c>
      <c r="D20" s="6"/>
      <c r="E20" s="7"/>
      <c r="F20" s="246"/>
      <c r="G20" s="247"/>
      <c r="H20" s="6"/>
      <c r="I20" s="7"/>
      <c r="J20" s="6"/>
      <c r="K20" s="8"/>
      <c r="L20" s="7"/>
      <c r="M20" s="7"/>
      <c r="N20" s="150"/>
      <c r="O20" s="444"/>
      <c r="P20" s="9"/>
      <c r="Q20" s="188"/>
      <c r="R20" s="205"/>
      <c r="S20" s="205"/>
      <c r="T20" s="560"/>
    </row>
    <row r="21" spans="1:20" ht="13.8" x14ac:dyDescent="0.3">
      <c r="A21" s="82"/>
      <c r="B21" s="133" t="s">
        <v>144</v>
      </c>
      <c r="C21" s="154">
        <v>16</v>
      </c>
      <c r="D21" s="87"/>
      <c r="E21" s="84"/>
      <c r="F21" s="85"/>
      <c r="G21" s="86"/>
      <c r="H21" s="87"/>
      <c r="I21" s="84"/>
      <c r="J21" s="87"/>
      <c r="K21" s="88"/>
      <c r="L21" s="84"/>
      <c r="M21" s="84"/>
      <c r="N21" s="152"/>
      <c r="O21" s="440"/>
      <c r="P21" s="89"/>
      <c r="Q21" s="193"/>
      <c r="R21" s="203"/>
      <c r="S21" s="203"/>
      <c r="T21" s="549" t="s">
        <v>188</v>
      </c>
    </row>
    <row r="22" spans="1:20" ht="14.4" thickBot="1" x14ac:dyDescent="0.35">
      <c r="A22" s="155" t="s">
        <v>48</v>
      </c>
      <c r="B22" s="246" t="s">
        <v>146</v>
      </c>
      <c r="C22" s="247">
        <v>16</v>
      </c>
      <c r="D22" s="6">
        <f>C21+C22</f>
        <v>32</v>
      </c>
      <c r="E22" s="156">
        <f>D22*'IP_ceny opatření Újezdec'!E20</f>
        <v>0</v>
      </c>
      <c r="F22" s="207"/>
      <c r="G22" s="208"/>
      <c r="H22" s="6"/>
      <c r="I22" s="156"/>
      <c r="J22" s="6">
        <v>9.9699999999999997E-2</v>
      </c>
      <c r="K22" s="157">
        <f>J22*'IP_ceny opatření Újezdec'!E72</f>
        <v>0</v>
      </c>
      <c r="L22" s="157">
        <f>D22*'IP_ceny opatření Újezdec'!F107</f>
        <v>0</v>
      </c>
      <c r="M22" s="156"/>
      <c r="N22" s="158">
        <f>J22*'IP_ceny opatření Újezdec'!F122</f>
        <v>0</v>
      </c>
      <c r="O22" s="456">
        <f>E22+K22+L22+N22</f>
        <v>0</v>
      </c>
      <c r="P22" s="6">
        <v>523</v>
      </c>
      <c r="Q22" s="457">
        <f>O22/P22*100</f>
        <v>0</v>
      </c>
      <c r="R22" s="6">
        <v>0.10290000000000001</v>
      </c>
      <c r="S22" s="205"/>
      <c r="T22" s="560"/>
    </row>
    <row r="23" spans="1:20" ht="13.8" x14ac:dyDescent="0.3">
      <c r="A23" s="249" t="s">
        <v>155</v>
      </c>
      <c r="B23" s="13"/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241">
        <f>SUM(N4:N22)</f>
        <v>0</v>
      </c>
      <c r="O23" s="1"/>
      <c r="P23" s="251">
        <f>SUM(P4:P22)</f>
        <v>3393</v>
      </c>
      <c r="Q23" s="1"/>
      <c r="R23" s="251">
        <f>SUM(R4:R22)</f>
        <v>1.6932999999999998</v>
      </c>
      <c r="S23" s="1"/>
      <c r="T23" s="1"/>
    </row>
    <row r="24" spans="1:20" ht="13.8" x14ac:dyDescent="0.3">
      <c r="A24" s="2" t="s">
        <v>156</v>
      </c>
      <c r="B24" s="13"/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250">
        <f>O27-N23</f>
        <v>0</v>
      </c>
      <c r="O24" s="1"/>
      <c r="P24" s="1"/>
      <c r="Q24" s="1"/>
      <c r="R24" s="1"/>
      <c r="S24" s="1"/>
      <c r="T24" s="1"/>
    </row>
    <row r="25" spans="1:20" ht="13.8" x14ac:dyDescent="0.3">
      <c r="A25" s="77"/>
      <c r="B25" s="13"/>
      <c r="C25" s="13"/>
      <c r="D25" s="13"/>
      <c r="E25" s="1"/>
      <c r="F25" s="1"/>
      <c r="G25" s="1"/>
      <c r="H25" s="1"/>
      <c r="I25" s="1"/>
      <c r="J25" s="1"/>
      <c r="K25" s="1"/>
      <c r="L25" s="252">
        <f>SUM(L5:L24)</f>
        <v>0</v>
      </c>
      <c r="M25" s="252">
        <f>SUM(M5:M24)</f>
        <v>0</v>
      </c>
      <c r="N25" s="1"/>
      <c r="O25" s="1"/>
      <c r="P25" s="1"/>
      <c r="Q25" s="1"/>
      <c r="R25" s="1"/>
      <c r="S25" s="1"/>
      <c r="T25" s="1"/>
    </row>
    <row r="26" spans="1:20" ht="13.8" x14ac:dyDescent="0.3">
      <c r="A26" s="77"/>
      <c r="B26" s="13"/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252"/>
      <c r="O26" s="1"/>
      <c r="P26" s="1"/>
      <c r="Q26" s="1"/>
      <c r="R26" s="1"/>
      <c r="S26" s="1"/>
      <c r="T26" s="1"/>
    </row>
    <row r="27" spans="1:20" ht="15.6" x14ac:dyDescent="0.3">
      <c r="A27" s="458" t="s">
        <v>216</v>
      </c>
      <c r="B27" s="459"/>
      <c r="C27" s="459"/>
      <c r="D27" s="459"/>
      <c r="E27" s="460"/>
      <c r="F27" s="460"/>
      <c r="G27" s="460"/>
      <c r="H27" s="460"/>
      <c r="I27" s="460"/>
      <c r="J27" s="460"/>
      <c r="K27" s="460"/>
      <c r="L27" s="460"/>
      <c r="M27" s="461"/>
      <c r="N27" s="461"/>
      <c r="O27" s="462">
        <f>SUM(O4:O26)</f>
        <v>0</v>
      </c>
      <c r="P27" s="1"/>
      <c r="Q27" s="1"/>
      <c r="R27" s="1"/>
      <c r="S27" s="1"/>
      <c r="T27" s="1"/>
    </row>
    <row r="28" spans="1:20" ht="15.6" x14ac:dyDescent="0.3">
      <c r="A28" s="458" t="s">
        <v>11</v>
      </c>
      <c r="B28" s="460"/>
      <c r="C28" s="460"/>
      <c r="D28" s="460"/>
      <c r="E28" s="460"/>
      <c r="F28" s="460"/>
      <c r="G28" s="460"/>
      <c r="H28" s="460"/>
      <c r="I28" s="460"/>
      <c r="J28" s="460"/>
      <c r="K28" s="460"/>
      <c r="L28" s="460"/>
      <c r="M28" s="461"/>
      <c r="N28" s="461"/>
      <c r="O28" s="463">
        <f>O27/100*21</f>
        <v>0</v>
      </c>
      <c r="P28" s="1"/>
      <c r="Q28" s="1"/>
      <c r="R28" s="1"/>
      <c r="S28" s="1"/>
      <c r="T28" s="1"/>
    </row>
    <row r="29" spans="1:20" ht="15.6" x14ac:dyDescent="0.3">
      <c r="A29" s="464" t="s">
        <v>217</v>
      </c>
      <c r="B29" s="465"/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6"/>
      <c r="N29" s="466"/>
      <c r="O29" s="467">
        <f>SUM(O27:O28)</f>
        <v>0</v>
      </c>
      <c r="P29" s="1"/>
      <c r="Q29" s="1"/>
      <c r="R29" s="1"/>
      <c r="S29" s="1"/>
      <c r="T29" s="1"/>
    </row>
  </sheetData>
  <mergeCells count="5">
    <mergeCell ref="T4:T6"/>
    <mergeCell ref="T7:T9"/>
    <mergeCell ref="T10:T14"/>
    <mergeCell ref="T18:T20"/>
    <mergeCell ref="T21:T2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6" workbookViewId="0">
      <selection activeCell="D28" sqref="D28"/>
    </sheetView>
  </sheetViews>
  <sheetFormatPr defaultRowHeight="13.2" x14ac:dyDescent="0.25"/>
  <cols>
    <col min="2" max="2" width="37.33203125" customWidth="1"/>
    <col min="3" max="3" width="13" customWidth="1"/>
    <col min="4" max="4" width="52.6640625" customWidth="1"/>
  </cols>
  <sheetData>
    <row r="1" spans="1:4" ht="20.399999999999999" x14ac:dyDescent="0.3">
      <c r="A1" s="17" t="s">
        <v>237</v>
      </c>
      <c r="B1" s="18"/>
      <c r="C1" s="19"/>
      <c r="D1" s="1"/>
    </row>
    <row r="2" spans="1:4" ht="18" x14ac:dyDescent="0.3">
      <c r="A2" s="21"/>
      <c r="B2" s="18"/>
      <c r="C2" s="19"/>
      <c r="D2" s="1"/>
    </row>
    <row r="3" spans="1:4" ht="13.8" x14ac:dyDescent="0.3">
      <c r="A3" s="18"/>
      <c r="B3" s="18"/>
      <c r="C3" s="1"/>
      <c r="D3" s="1"/>
    </row>
    <row r="4" spans="1:4" ht="13.8" x14ac:dyDescent="0.3">
      <c r="A4" s="18"/>
      <c r="B4" s="18"/>
      <c r="C4" s="77" t="s">
        <v>238</v>
      </c>
      <c r="D4" s="77" t="s">
        <v>239</v>
      </c>
    </row>
    <row r="5" spans="1:4" ht="19.95" customHeight="1" x14ac:dyDescent="0.3">
      <c r="A5" s="566">
        <v>1</v>
      </c>
      <c r="B5" s="494" t="s">
        <v>240</v>
      </c>
      <c r="C5" s="566">
        <v>1</v>
      </c>
      <c r="D5" s="495">
        <v>0</v>
      </c>
    </row>
    <row r="6" spans="1:4" ht="26.4" customHeight="1" x14ac:dyDescent="0.3">
      <c r="A6" s="567"/>
      <c r="B6" s="496" t="s">
        <v>241</v>
      </c>
      <c r="C6" s="567">
        <v>0</v>
      </c>
      <c r="D6" s="497"/>
    </row>
    <row r="7" spans="1:4" ht="28.2" customHeight="1" x14ac:dyDescent="0.3">
      <c r="A7" s="567"/>
      <c r="B7" s="496" t="s">
        <v>242</v>
      </c>
      <c r="C7" s="567">
        <v>0</v>
      </c>
      <c r="D7" s="498"/>
    </row>
    <row r="8" spans="1:4" ht="31.95" customHeight="1" x14ac:dyDescent="0.3">
      <c r="A8" s="567"/>
      <c r="B8" s="496" t="s">
        <v>243</v>
      </c>
      <c r="C8" s="567">
        <v>0</v>
      </c>
      <c r="D8" s="498"/>
    </row>
    <row r="9" spans="1:4" ht="30.6" customHeight="1" x14ac:dyDescent="0.3">
      <c r="A9" s="567"/>
      <c r="B9" s="496" t="s">
        <v>244</v>
      </c>
      <c r="C9" s="567">
        <v>0</v>
      </c>
      <c r="D9" s="498"/>
    </row>
    <row r="10" spans="1:4" ht="26.4" customHeight="1" x14ac:dyDescent="0.3">
      <c r="A10" s="568"/>
      <c r="B10" s="499" t="s">
        <v>245</v>
      </c>
      <c r="C10" s="568">
        <v>1</v>
      </c>
      <c r="D10" s="498"/>
    </row>
    <row r="11" spans="1:4" ht="21.6" customHeight="1" x14ac:dyDescent="0.3">
      <c r="A11" s="565">
        <v>2</v>
      </c>
      <c r="B11" s="494" t="s">
        <v>246</v>
      </c>
      <c r="C11" s="565">
        <v>1</v>
      </c>
      <c r="D11" s="495">
        <v>0</v>
      </c>
    </row>
    <row r="12" spans="1:4" ht="25.95" customHeight="1" x14ac:dyDescent="0.3">
      <c r="A12" s="565"/>
      <c r="B12" s="496" t="s">
        <v>247</v>
      </c>
      <c r="C12" s="565">
        <v>0</v>
      </c>
      <c r="D12" s="498"/>
    </row>
    <row r="13" spans="1:4" ht="25.95" customHeight="1" x14ac:dyDescent="0.3">
      <c r="A13" s="565"/>
      <c r="B13" s="496" t="s">
        <v>248</v>
      </c>
      <c r="C13" s="565">
        <v>0</v>
      </c>
      <c r="D13" s="498"/>
    </row>
    <row r="14" spans="1:4" ht="31.95" customHeight="1" x14ac:dyDescent="0.3">
      <c r="A14" s="565"/>
      <c r="B14" s="496" t="s">
        <v>249</v>
      </c>
      <c r="C14" s="565">
        <v>0</v>
      </c>
      <c r="D14" s="498"/>
    </row>
    <row r="15" spans="1:4" ht="28.95" customHeight="1" x14ac:dyDescent="0.3">
      <c r="A15" s="565"/>
      <c r="B15" s="496" t="s">
        <v>250</v>
      </c>
      <c r="C15" s="565">
        <v>1</v>
      </c>
      <c r="D15" s="498"/>
    </row>
    <row r="16" spans="1:4" ht="22.95" customHeight="1" x14ac:dyDescent="0.3">
      <c r="A16" s="565"/>
      <c r="B16" s="499" t="s">
        <v>251</v>
      </c>
      <c r="C16" s="565">
        <v>0</v>
      </c>
      <c r="D16" s="498"/>
    </row>
    <row r="17" spans="1:4" ht="24" customHeight="1" x14ac:dyDescent="0.3">
      <c r="A17" s="565">
        <v>3</v>
      </c>
      <c r="B17" s="494" t="s">
        <v>252</v>
      </c>
      <c r="C17" s="565">
        <v>1</v>
      </c>
      <c r="D17" s="495">
        <v>0</v>
      </c>
    </row>
    <row r="18" spans="1:4" ht="28.95" customHeight="1" x14ac:dyDescent="0.3">
      <c r="A18" s="565"/>
      <c r="B18" s="496" t="s">
        <v>253</v>
      </c>
      <c r="C18" s="565">
        <v>0</v>
      </c>
      <c r="D18" s="498"/>
    </row>
    <row r="19" spans="1:4" ht="28.95" customHeight="1" x14ac:dyDescent="0.3">
      <c r="A19" s="565"/>
      <c r="B19" s="496" t="s">
        <v>254</v>
      </c>
      <c r="C19" s="565">
        <v>0</v>
      </c>
      <c r="D19" s="498"/>
    </row>
    <row r="20" spans="1:4" ht="31.2" customHeight="1" x14ac:dyDescent="0.3">
      <c r="A20" s="565"/>
      <c r="B20" s="496" t="s">
        <v>255</v>
      </c>
      <c r="C20" s="565">
        <v>0</v>
      </c>
      <c r="D20" s="498"/>
    </row>
    <row r="21" spans="1:4" ht="14.4" customHeight="1" x14ac:dyDescent="0.3">
      <c r="A21" s="565"/>
      <c r="B21" s="499" t="s">
        <v>256</v>
      </c>
      <c r="C21" s="565">
        <v>1</v>
      </c>
      <c r="D21" s="498"/>
    </row>
    <row r="22" spans="1:4" ht="36" customHeight="1" x14ac:dyDescent="0.3">
      <c r="A22" s="500">
        <v>4</v>
      </c>
      <c r="B22" s="494" t="s">
        <v>257</v>
      </c>
      <c r="C22" s="500">
        <v>1</v>
      </c>
      <c r="D22" s="495">
        <v>0</v>
      </c>
    </row>
    <row r="23" spans="1:4" ht="27.6" customHeight="1" x14ac:dyDescent="0.3">
      <c r="A23" s="500">
        <v>5</v>
      </c>
      <c r="B23" s="494" t="s">
        <v>258</v>
      </c>
      <c r="C23" s="500">
        <v>1</v>
      </c>
      <c r="D23" s="495">
        <v>0</v>
      </c>
    </row>
    <row r="24" spans="1:4" ht="22.2" customHeight="1" x14ac:dyDescent="0.3">
      <c r="A24" s="565">
        <v>6</v>
      </c>
      <c r="B24" s="494" t="s">
        <v>259</v>
      </c>
      <c r="C24" s="565">
        <v>1</v>
      </c>
      <c r="D24" s="495">
        <v>0</v>
      </c>
    </row>
    <row r="25" spans="1:4" ht="25.2" customHeight="1" x14ac:dyDescent="0.3">
      <c r="A25" s="565"/>
      <c r="B25" s="499" t="s">
        <v>260</v>
      </c>
      <c r="C25" s="565">
        <v>1</v>
      </c>
      <c r="D25" s="501"/>
    </row>
    <row r="26" spans="1:4" ht="34.950000000000003" customHeight="1" x14ac:dyDescent="0.3">
      <c r="A26" s="502">
        <v>7</v>
      </c>
      <c r="B26" s="494" t="s">
        <v>261</v>
      </c>
      <c r="C26" s="502">
        <v>1</v>
      </c>
      <c r="D26" s="495">
        <v>0</v>
      </c>
    </row>
    <row r="27" spans="1:4" ht="36" customHeight="1" x14ac:dyDescent="0.3">
      <c r="A27" s="502">
        <v>8</v>
      </c>
      <c r="B27" s="503" t="s">
        <v>262</v>
      </c>
      <c r="C27" s="502">
        <v>1</v>
      </c>
      <c r="D27" s="504">
        <v>0</v>
      </c>
    </row>
    <row r="28" spans="1:4" ht="20.399999999999999" x14ac:dyDescent="0.35">
      <c r="A28" s="505" t="s">
        <v>236</v>
      </c>
      <c r="B28" s="460"/>
      <c r="C28" s="460"/>
      <c r="D28" s="506">
        <f>D5+D11+D17+D22+D23+D24+D26+D27</f>
        <v>0</v>
      </c>
    </row>
    <row r="29" spans="1:4" ht="13.8" x14ac:dyDescent="0.25">
      <c r="A29" s="18"/>
      <c r="B29" s="18"/>
      <c r="C29" s="18"/>
      <c r="D29" s="19"/>
    </row>
    <row r="30" spans="1:4" ht="13.8" x14ac:dyDescent="0.25">
      <c r="A30" s="18"/>
      <c r="B30" s="18"/>
      <c r="C30" s="18"/>
      <c r="D30" s="19"/>
    </row>
    <row r="31" spans="1:4" ht="13.8" x14ac:dyDescent="0.25">
      <c r="A31" s="18"/>
      <c r="B31" s="18"/>
      <c r="C31" s="18"/>
      <c r="D31" s="19"/>
    </row>
  </sheetData>
  <mergeCells count="8">
    <mergeCell ref="A24:A25"/>
    <mergeCell ref="C24:C25"/>
    <mergeCell ref="A5:A10"/>
    <mergeCell ref="C5:C10"/>
    <mergeCell ref="A11:A16"/>
    <mergeCell ref="C11:C16"/>
    <mergeCell ref="A17:A21"/>
    <mergeCell ref="C17:C2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B9" sqref="B9"/>
    </sheetView>
  </sheetViews>
  <sheetFormatPr defaultRowHeight="13.2" x14ac:dyDescent="0.25"/>
  <cols>
    <col min="1" max="1" width="61.33203125" customWidth="1"/>
    <col min="2" max="2" width="40.33203125" customWidth="1"/>
    <col min="3" max="3" width="62.5546875" customWidth="1"/>
  </cols>
  <sheetData>
    <row r="1" spans="1:2" ht="13.8" x14ac:dyDescent="0.3">
      <c r="A1" s="1" t="s">
        <v>218</v>
      </c>
      <c r="B1" s="469"/>
    </row>
    <row r="2" spans="1:2" ht="13.8" x14ac:dyDescent="0.3">
      <c r="A2" s="470"/>
      <c r="B2" s="469"/>
    </row>
    <row r="3" spans="1:2" ht="13.8" x14ac:dyDescent="0.3">
      <c r="A3" s="471" t="s">
        <v>219</v>
      </c>
      <c r="B3" s="469"/>
    </row>
    <row r="4" spans="1:2" ht="13.8" x14ac:dyDescent="0.3">
      <c r="A4" s="472" t="s">
        <v>155</v>
      </c>
      <c r="B4" s="473">
        <f>'IP_přehled opatření_HAVŘICE'!N39</f>
        <v>0</v>
      </c>
    </row>
    <row r="5" spans="1:2" ht="13.8" x14ac:dyDescent="0.3">
      <c r="A5" s="474" t="s">
        <v>156</v>
      </c>
      <c r="B5" s="475">
        <f>'IP_přehled opatření_HAVŘICE'!N40</f>
        <v>0</v>
      </c>
    </row>
    <row r="6" spans="1:2" ht="13.8" x14ac:dyDescent="0.3">
      <c r="A6" s="1"/>
      <c r="B6" s="469"/>
    </row>
    <row r="7" spans="1:2" ht="13.8" x14ac:dyDescent="0.3">
      <c r="A7" s="476" t="s">
        <v>220</v>
      </c>
      <c r="B7" s="469"/>
    </row>
    <row r="8" spans="1:2" ht="13.8" x14ac:dyDescent="0.3">
      <c r="A8" s="472" t="s">
        <v>155</v>
      </c>
      <c r="B8" s="473">
        <f>'IP_přehled opatření Uh. Brod'!N98</f>
        <v>0</v>
      </c>
    </row>
    <row r="9" spans="1:2" ht="13.8" x14ac:dyDescent="0.3">
      <c r="A9" s="474" t="s">
        <v>156</v>
      </c>
      <c r="B9" s="475">
        <f>'IP_přehled opatření Uh. Brod'!N99</f>
        <v>0</v>
      </c>
    </row>
    <row r="10" spans="1:2" ht="13.8" x14ac:dyDescent="0.3">
      <c r="A10" s="1"/>
      <c r="B10" s="469"/>
    </row>
    <row r="11" spans="1:2" ht="13.8" x14ac:dyDescent="0.3">
      <c r="A11" s="476" t="s">
        <v>221</v>
      </c>
      <c r="B11" s="469"/>
    </row>
    <row r="12" spans="1:2" ht="13.8" x14ac:dyDescent="0.3">
      <c r="A12" s="472" t="s">
        <v>155</v>
      </c>
      <c r="B12" s="473">
        <f>'IP_přehled opatření Újezdec'!N23</f>
        <v>0</v>
      </c>
    </row>
    <row r="13" spans="1:2" ht="13.8" x14ac:dyDescent="0.3">
      <c r="A13" s="474" t="s">
        <v>156</v>
      </c>
      <c r="B13" s="475">
        <f>'IP_přehled opatření Újezdec'!N24</f>
        <v>0</v>
      </c>
    </row>
    <row r="14" spans="1:2" ht="13.8" x14ac:dyDescent="0.3">
      <c r="A14" s="1"/>
      <c r="B14" s="469"/>
    </row>
    <row r="15" spans="1:2" ht="15.6" x14ac:dyDescent="0.3">
      <c r="A15" s="477" t="s">
        <v>222</v>
      </c>
      <c r="B15" s="478">
        <f>B4+B8+B12</f>
        <v>0</v>
      </c>
    </row>
    <row r="16" spans="1:2" ht="15.6" x14ac:dyDescent="0.3">
      <c r="A16" s="477" t="s">
        <v>223</v>
      </c>
      <c r="B16" s="478">
        <f>B15/100*21</f>
        <v>0</v>
      </c>
    </row>
    <row r="17" spans="1:2" ht="15.6" x14ac:dyDescent="0.3">
      <c r="A17" s="479" t="s">
        <v>224</v>
      </c>
      <c r="B17" s="480">
        <f>SUM(B15:B16)</f>
        <v>0</v>
      </c>
    </row>
    <row r="18" spans="1:2" ht="15.6" x14ac:dyDescent="0.3">
      <c r="A18" s="481"/>
      <c r="B18" s="482"/>
    </row>
    <row r="19" spans="1:2" ht="15.6" x14ac:dyDescent="0.3">
      <c r="A19" s="483" t="s">
        <v>225</v>
      </c>
      <c r="B19" s="484">
        <f>B5+B9+B13</f>
        <v>0</v>
      </c>
    </row>
    <row r="20" spans="1:2" ht="15.6" x14ac:dyDescent="0.3">
      <c r="A20" s="483" t="s">
        <v>223</v>
      </c>
      <c r="B20" s="484">
        <f>B19/100*21</f>
        <v>0</v>
      </c>
    </row>
    <row r="21" spans="1:2" ht="15.6" x14ac:dyDescent="0.3">
      <c r="A21" s="485" t="s">
        <v>226</v>
      </c>
      <c r="B21" s="486">
        <f>SUM(B19:B20)</f>
        <v>0</v>
      </c>
    </row>
    <row r="22" spans="1:2" x14ac:dyDescent="0.25">
      <c r="B22" s="487"/>
    </row>
    <row r="23" spans="1:2" ht="15.6" x14ac:dyDescent="0.3">
      <c r="A23" s="485" t="s">
        <v>227</v>
      </c>
      <c r="B23" s="486">
        <f>B17+B21</f>
        <v>0</v>
      </c>
    </row>
    <row r="24" spans="1:2" x14ac:dyDescent="0.25">
      <c r="B24" s="488"/>
    </row>
    <row r="25" spans="1:2" x14ac:dyDescent="0.25">
      <c r="B25" s="488"/>
    </row>
    <row r="26" spans="1:2" ht="13.8" x14ac:dyDescent="0.25">
      <c r="A26" s="476" t="s">
        <v>228</v>
      </c>
      <c r="B26" s="488"/>
    </row>
    <row r="27" spans="1:2" ht="13.8" x14ac:dyDescent="0.3">
      <c r="A27" s="441" t="s">
        <v>229</v>
      </c>
      <c r="B27" s="475">
        <f>'IP_přehled opatření_HAVŘICE'!L41+'IP_přehled opatření_HAVŘICE'!M41</f>
        <v>0</v>
      </c>
    </row>
    <row r="28" spans="1:2" ht="13.8" x14ac:dyDescent="0.3">
      <c r="A28" s="441" t="s">
        <v>230</v>
      </c>
      <c r="B28" s="475">
        <f>'IP_přehled opatření Uh. Brod'!L100+'IP_přehled opatření Uh. Brod'!M100</f>
        <v>0</v>
      </c>
    </row>
    <row r="29" spans="1:2" ht="13.8" x14ac:dyDescent="0.3">
      <c r="A29" s="441" t="s">
        <v>231</v>
      </c>
      <c r="B29" s="475">
        <f>'IP_přehled opatření Újezdec'!L25+'IP_přehled opatření Újezdec'!M25</f>
        <v>0</v>
      </c>
    </row>
    <row r="30" spans="1:2" ht="13.8" x14ac:dyDescent="0.3">
      <c r="A30" s="489" t="s">
        <v>232</v>
      </c>
      <c r="B30" s="507">
        <f>SUM(B27:B29)</f>
        <v>0</v>
      </c>
    </row>
    <row r="31" spans="1:2" ht="13.8" x14ac:dyDescent="0.3">
      <c r="A31" s="1"/>
      <c r="B31" s="488"/>
    </row>
    <row r="32" spans="1:2" ht="13.8" x14ac:dyDescent="0.3">
      <c r="A32" s="490" t="s">
        <v>233</v>
      </c>
      <c r="B32" s="473">
        <f>'IP_přehled opatření_HAVŘICE'!N39</f>
        <v>0</v>
      </c>
    </row>
    <row r="33" spans="1:2" ht="13.8" x14ac:dyDescent="0.3">
      <c r="A33" s="490" t="s">
        <v>234</v>
      </c>
      <c r="B33" s="473">
        <f>'IP_přehled opatření Uh. Brod'!N98</f>
        <v>0</v>
      </c>
    </row>
    <row r="34" spans="1:2" ht="13.8" x14ac:dyDescent="0.3">
      <c r="A34" s="490" t="s">
        <v>235</v>
      </c>
      <c r="B34" s="473">
        <f>'IP_přehled opatření Újezdec'!N23</f>
        <v>0</v>
      </c>
    </row>
    <row r="35" spans="1:2" ht="13.8" x14ac:dyDescent="0.3">
      <c r="A35" s="491" t="s">
        <v>232</v>
      </c>
      <c r="B35" s="492">
        <f>SUM(B32:B34)</f>
        <v>0</v>
      </c>
    </row>
    <row r="36" spans="1:2" x14ac:dyDescent="0.25">
      <c r="B36" s="488"/>
    </row>
    <row r="37" spans="1:2" x14ac:dyDescent="0.25">
      <c r="B37" s="488"/>
    </row>
    <row r="38" spans="1:2" x14ac:dyDescent="0.25">
      <c r="B38" s="488"/>
    </row>
    <row r="39" spans="1:2" x14ac:dyDescent="0.25">
      <c r="B39" s="488"/>
    </row>
    <row r="40" spans="1:2" ht="13.8" x14ac:dyDescent="0.3">
      <c r="A40" s="493" t="s">
        <v>236</v>
      </c>
      <c r="B40" s="475">
        <f>VRN!D28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J32" sqref="J31:J32"/>
    </sheetView>
  </sheetViews>
  <sheetFormatPr defaultRowHeight="13.2" x14ac:dyDescent="0.25"/>
  <cols>
    <col min="1" max="1" width="35.5546875" customWidth="1"/>
    <col min="2" max="2" width="22.6640625" customWidth="1"/>
    <col min="3" max="3" width="18.88671875" customWidth="1"/>
    <col min="4" max="4" width="20.33203125" customWidth="1"/>
    <col min="5" max="5" width="19.33203125" customWidth="1"/>
    <col min="6" max="6" width="16.88671875" customWidth="1"/>
    <col min="7" max="7" width="19.44140625" customWidth="1"/>
    <col min="9" max="9" width="10.109375" bestFit="1" customWidth="1"/>
  </cols>
  <sheetData>
    <row r="1" spans="1:9" ht="13.8" thickBot="1" x14ac:dyDescent="0.3">
      <c r="A1" s="569" t="s">
        <v>281</v>
      </c>
      <c r="B1" s="570"/>
      <c r="C1" s="570"/>
      <c r="D1" s="570"/>
      <c r="E1" s="508"/>
      <c r="F1" s="508"/>
      <c r="G1" s="508"/>
    </row>
    <row r="2" spans="1:9" ht="13.8" thickBot="1" x14ac:dyDescent="0.3">
      <c r="A2" s="509"/>
      <c r="B2" s="508"/>
      <c r="C2" s="508"/>
      <c r="D2" s="508"/>
      <c r="E2" s="508"/>
      <c r="F2" s="508"/>
      <c r="G2" s="508"/>
    </row>
    <row r="3" spans="1:9" ht="13.8" thickBot="1" x14ac:dyDescent="0.3">
      <c r="A3" s="511" t="s">
        <v>264</v>
      </c>
      <c r="B3" s="516" t="s">
        <v>265</v>
      </c>
      <c r="C3" s="516" t="s">
        <v>266</v>
      </c>
      <c r="D3" s="516" t="s">
        <v>267</v>
      </c>
      <c r="E3" s="517" t="s">
        <v>268</v>
      </c>
      <c r="F3" s="518" t="s">
        <v>269</v>
      </c>
      <c r="G3" s="515" t="s">
        <v>270</v>
      </c>
    </row>
    <row r="4" spans="1:9" ht="13.8" thickBot="1" x14ac:dyDescent="0.3">
      <c r="A4" s="514" t="s">
        <v>271</v>
      </c>
      <c r="B4" s="524" t="e">
        <f>B5+B9+B13</f>
        <v>#DIV/0!</v>
      </c>
      <c r="C4" s="524" t="e">
        <f>C5+C9+C13</f>
        <v>#DIV/0!</v>
      </c>
      <c r="D4" s="524">
        <f>D5+D9+D13</f>
        <v>0</v>
      </c>
      <c r="E4" s="524">
        <f>E5+E9+E13</f>
        <v>0</v>
      </c>
      <c r="F4" s="525">
        <f>F5+F9+F13</f>
        <v>0</v>
      </c>
      <c r="G4" s="523" t="e">
        <f>B4+C4+D4+E4+F4</f>
        <v>#DIV/0!</v>
      </c>
    </row>
    <row r="5" spans="1:9" x14ac:dyDescent="0.25">
      <c r="A5" s="513" t="s">
        <v>272</v>
      </c>
      <c r="B5" s="527">
        <f>B6+B8</f>
        <v>0</v>
      </c>
      <c r="C5" s="527">
        <f>C8+C7+C6</f>
        <v>0</v>
      </c>
      <c r="D5" s="527">
        <f>D8+D7+D6</f>
        <v>0</v>
      </c>
      <c r="E5" s="528">
        <f>E8+E7+E6</f>
        <v>0</v>
      </c>
      <c r="F5" s="529">
        <f>F8+F7+F6</f>
        <v>0</v>
      </c>
      <c r="G5" s="526">
        <f>G8+G7+G6+J8</f>
        <v>0</v>
      </c>
    </row>
    <row r="6" spans="1:9" x14ac:dyDescent="0.25">
      <c r="A6" s="510" t="s">
        <v>273</v>
      </c>
      <c r="B6" s="520">
        <f>'IP SOUHRN'!B5-'IP SOUHRN'!B27</f>
        <v>0</v>
      </c>
      <c r="C6" s="520">
        <f>'IP SOUHRN'!B27/3</f>
        <v>0</v>
      </c>
      <c r="D6" s="520">
        <f>C6</f>
        <v>0</v>
      </c>
      <c r="E6" s="521">
        <f>D6</f>
        <v>0</v>
      </c>
      <c r="F6" s="522"/>
      <c r="G6" s="519">
        <f>B6+C6+D6+E6</f>
        <v>0</v>
      </c>
    </row>
    <row r="7" spans="1:9" x14ac:dyDescent="0.25">
      <c r="A7" s="510" t="s">
        <v>274</v>
      </c>
      <c r="B7" s="520"/>
      <c r="C7" s="520">
        <f>'IP SOUHRN'!B9-'IP SOUHRN'!B28</f>
        <v>0</v>
      </c>
      <c r="D7" s="520">
        <f>'IP SOUHRN'!B28/3</f>
        <v>0</v>
      </c>
      <c r="E7" s="521">
        <f>D7</f>
        <v>0</v>
      </c>
      <c r="F7" s="522">
        <f>E7</f>
        <v>0</v>
      </c>
      <c r="G7" s="519">
        <f>C7+D7+E7+F7</f>
        <v>0</v>
      </c>
    </row>
    <row r="8" spans="1:9" x14ac:dyDescent="0.25">
      <c r="A8" s="510" t="s">
        <v>275</v>
      </c>
      <c r="B8" s="520">
        <f>'IP SOUHRN'!B13-'IP SOUHRN'!B29</f>
        <v>0</v>
      </c>
      <c r="C8" s="520">
        <f>'IP SOUHRN'!B29/3</f>
        <v>0</v>
      </c>
      <c r="D8" s="520">
        <f>C8</f>
        <v>0</v>
      </c>
      <c r="E8" s="521">
        <f>D8</f>
        <v>0</v>
      </c>
      <c r="F8" s="522"/>
      <c r="G8" s="519">
        <f>B8+C8+D8+E8</f>
        <v>0</v>
      </c>
    </row>
    <row r="9" spans="1:9" x14ac:dyDescent="0.25">
      <c r="A9" s="513" t="s">
        <v>276</v>
      </c>
      <c r="B9" s="527">
        <v>0</v>
      </c>
      <c r="C9" s="527">
        <f>C12+C10</f>
        <v>0</v>
      </c>
      <c r="D9" s="527">
        <f>D12+D11+D10</f>
        <v>0</v>
      </c>
      <c r="E9" s="528">
        <f>E10+E11+E12</f>
        <v>0</v>
      </c>
      <c r="F9" s="529">
        <f>F10+F11+F12</f>
        <v>0</v>
      </c>
      <c r="G9" s="526">
        <f>G12+G11+G10</f>
        <v>0</v>
      </c>
    </row>
    <row r="10" spans="1:9" x14ac:dyDescent="0.25">
      <c r="A10" s="510" t="s">
        <v>273</v>
      </c>
      <c r="B10" s="520"/>
      <c r="C10" s="520">
        <f>'IP SOUHRN'!B32/3</f>
        <v>0</v>
      </c>
      <c r="D10" s="520">
        <f>C10</f>
        <v>0</v>
      </c>
      <c r="E10" s="521">
        <f>D10</f>
        <v>0</v>
      </c>
      <c r="F10" s="522"/>
      <c r="G10" s="530">
        <f>C10+D10+E10</f>
        <v>0</v>
      </c>
    </row>
    <row r="11" spans="1:9" x14ac:dyDescent="0.25">
      <c r="A11" s="510" t="s">
        <v>274</v>
      </c>
      <c r="B11" s="520"/>
      <c r="C11" s="520"/>
      <c r="D11" s="520">
        <f>'IP SOUHRN'!B33/3</f>
        <v>0</v>
      </c>
      <c r="E11" s="521">
        <f>D11</f>
        <v>0</v>
      </c>
      <c r="F11" s="522">
        <f>E11</f>
        <v>0</v>
      </c>
      <c r="G11" s="530">
        <f>D11+E11+F11</f>
        <v>0</v>
      </c>
    </row>
    <row r="12" spans="1:9" x14ac:dyDescent="0.25">
      <c r="A12" s="510" t="s">
        <v>275</v>
      </c>
      <c r="B12" s="520"/>
      <c r="C12" s="520">
        <f>'IP SOUHRN'!B34/3</f>
        <v>0</v>
      </c>
      <c r="D12" s="520">
        <f>C12</f>
        <v>0</v>
      </c>
      <c r="E12" s="521">
        <f>D12</f>
        <v>0</v>
      </c>
      <c r="F12" s="522"/>
      <c r="G12" s="530">
        <f>C12+D12+E12</f>
        <v>0</v>
      </c>
    </row>
    <row r="13" spans="1:9" x14ac:dyDescent="0.25">
      <c r="A13" s="513" t="s">
        <v>277</v>
      </c>
      <c r="B13" s="541" t="e">
        <f>B14+B16</f>
        <v>#DIV/0!</v>
      </c>
      <c r="C13" s="541" t="e">
        <f>C15</f>
        <v>#DIV/0!</v>
      </c>
      <c r="D13" s="541">
        <v>0</v>
      </c>
      <c r="E13" s="542">
        <v>0</v>
      </c>
      <c r="F13" s="543">
        <v>0</v>
      </c>
      <c r="G13" s="526">
        <f>VRN!D28</f>
        <v>0</v>
      </c>
      <c r="I13" s="548"/>
    </row>
    <row r="14" spans="1:9" x14ac:dyDescent="0.25">
      <c r="A14" s="510" t="s">
        <v>273</v>
      </c>
      <c r="B14" s="547" t="e">
        <f>((G6+G10)/(G5+G9))*G13</f>
        <v>#DIV/0!</v>
      </c>
      <c r="C14" s="547"/>
      <c r="D14" s="520"/>
      <c r="E14" s="521"/>
      <c r="F14" s="522"/>
      <c r="G14" s="519" t="e">
        <f>B14</f>
        <v>#DIV/0!</v>
      </c>
    </row>
    <row r="15" spans="1:9" x14ac:dyDescent="0.25">
      <c r="A15" s="510" t="s">
        <v>274</v>
      </c>
      <c r="B15" s="547"/>
      <c r="C15" s="547" t="e">
        <f>((G7+G11)/(G5+G9))*G13</f>
        <v>#DIV/0!</v>
      </c>
      <c r="D15" s="520"/>
      <c r="E15" s="521"/>
      <c r="F15" s="522"/>
      <c r="G15" s="519" t="e">
        <f>C15</f>
        <v>#DIV/0!</v>
      </c>
    </row>
    <row r="16" spans="1:9" x14ac:dyDescent="0.25">
      <c r="A16" s="510" t="s">
        <v>275</v>
      </c>
      <c r="B16" s="547" t="e">
        <f>((G8+G12)/(G5+G9))*G13</f>
        <v>#DIV/0!</v>
      </c>
      <c r="C16" s="547"/>
      <c r="D16" s="520"/>
      <c r="E16" s="521"/>
      <c r="F16" s="522"/>
      <c r="G16" s="519" t="e">
        <f>B16</f>
        <v>#DIV/0!</v>
      </c>
    </row>
    <row r="17" spans="1:7" ht="13.8" thickBot="1" x14ac:dyDescent="0.3">
      <c r="A17" s="512"/>
      <c r="B17" s="532"/>
      <c r="C17" s="532"/>
      <c r="D17" s="532"/>
      <c r="E17" s="533"/>
      <c r="F17" s="540"/>
      <c r="G17" s="531"/>
    </row>
    <row r="18" spans="1:7" x14ac:dyDescent="0.25">
      <c r="A18" s="544" t="s">
        <v>278</v>
      </c>
      <c r="B18" s="534" t="e">
        <f>B4</f>
        <v>#DIV/0!</v>
      </c>
      <c r="C18" s="534" t="e">
        <f>C4</f>
        <v>#DIV/0!</v>
      </c>
      <c r="D18" s="534">
        <f>D4</f>
        <v>0</v>
      </c>
      <c r="E18" s="534">
        <f>E4</f>
        <v>0</v>
      </c>
      <c r="F18" s="534">
        <f>F4</f>
        <v>0</v>
      </c>
      <c r="G18" s="535" t="e">
        <f>B18+C18+D18+E18+F18</f>
        <v>#DIV/0!</v>
      </c>
    </row>
    <row r="19" spans="1:7" x14ac:dyDescent="0.25">
      <c r="A19" s="545" t="s">
        <v>279</v>
      </c>
      <c r="B19" s="536" t="e">
        <f>B18</f>
        <v>#DIV/0!</v>
      </c>
      <c r="C19" s="536" t="e">
        <f>C5+C13</f>
        <v>#DIV/0!</v>
      </c>
      <c r="D19" s="536">
        <f>D5+D13</f>
        <v>0</v>
      </c>
      <c r="E19" s="536">
        <f>E5+E13</f>
        <v>0</v>
      </c>
      <c r="F19" s="536">
        <f>F5+F13</f>
        <v>0</v>
      </c>
      <c r="G19" s="537" t="e">
        <f>B19+C19+D19+E19+F19</f>
        <v>#DIV/0!</v>
      </c>
    </row>
    <row r="20" spans="1:7" ht="13.8" thickBot="1" x14ac:dyDescent="0.3">
      <c r="A20" s="546" t="s">
        <v>280</v>
      </c>
      <c r="B20" s="538"/>
      <c r="C20" s="538">
        <f>C9</f>
        <v>0</v>
      </c>
      <c r="D20" s="538">
        <f>D9</f>
        <v>0</v>
      </c>
      <c r="E20" s="538">
        <f>E9</f>
        <v>0</v>
      </c>
      <c r="F20" s="538">
        <f>F9</f>
        <v>0</v>
      </c>
      <c r="G20" s="539">
        <f>C20+D20+E20+F20</f>
        <v>0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IP_ceny opatření_HAVŘICE</vt:lpstr>
      <vt:lpstr>IP_přehled opatření_HAVŘICE</vt:lpstr>
      <vt:lpstr>IP_ceny optření Uh. Brod</vt:lpstr>
      <vt:lpstr>IP_přehled opatření Uh. Brod</vt:lpstr>
      <vt:lpstr>IP_ceny opatření Újezdec</vt:lpstr>
      <vt:lpstr>IP_přehled opatření Újezdec</vt:lpstr>
      <vt:lpstr>VRN</vt:lpstr>
      <vt:lpstr>IP SOUHRN</vt:lpstr>
      <vt:lpstr>Propočet v letech 2019 - 2023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2019-02-22T09:44:38Z</cp:lastPrinted>
  <dcterms:created xsi:type="dcterms:W3CDTF">2011-02-24T14:24:50Z</dcterms:created>
  <dcterms:modified xsi:type="dcterms:W3CDTF">2019-03-29T07:38:51Z</dcterms:modified>
</cp:coreProperties>
</file>